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4\19240-0038\08 TELLIJALE\ÜVKA\Lisad\Lisa 3 Investeeringumahud\"/>
    </mc:Choice>
  </mc:AlternateContent>
  <bookViews>
    <workbookView xWindow="0" yWindow="0" windowWidth="15360" windowHeight="7755"/>
  </bookViews>
  <sheets>
    <sheet name="Sheet1" sheetId="1" r:id="rId1"/>
    <sheet name="Sheet2" sheetId="2" r:id="rId2"/>
    <sheet name="Sheet3" sheetId="3" r:id="rId3"/>
  </sheets>
  <definedNames>
    <definedName name="_ftn1" localSheetId="0">Sheet1!#REF!</definedName>
    <definedName name="_ftnref1" localSheetId="0">Sheet1!#REF!</definedName>
  </definedNames>
  <calcPr calcId="152511"/>
</workbook>
</file>

<file path=xl/calcChain.xml><?xml version="1.0" encoding="utf-8"?>
<calcChain xmlns="http://schemas.openxmlformats.org/spreadsheetml/2006/main">
  <c r="C77" i="1" l="1"/>
  <c r="J67" i="1"/>
  <c r="L67" i="1"/>
  <c r="N67" i="1"/>
  <c r="C66" i="1"/>
  <c r="C67" i="1" s="1"/>
  <c r="C68" i="1" s="1"/>
  <c r="C69" i="1" s="1"/>
  <c r="J66" i="1"/>
  <c r="L66" i="1" s="1"/>
  <c r="N66" i="1" s="1"/>
  <c r="C28" i="1" l="1"/>
  <c r="C29" i="1" s="1"/>
  <c r="C30" i="1" s="1"/>
  <c r="C31" i="1" s="1"/>
  <c r="C32" i="1" s="1"/>
  <c r="C33" i="1" s="1"/>
  <c r="C34" i="1" s="1"/>
  <c r="C35" i="1" s="1"/>
  <c r="C36" i="1" s="1"/>
  <c r="N20" i="1" l="1"/>
  <c r="J20" i="1"/>
  <c r="K20" i="1" s="1"/>
  <c r="M20" i="1" s="1"/>
  <c r="N103" i="1" l="1"/>
  <c r="J95" i="1"/>
  <c r="K95" i="1"/>
  <c r="M95" i="1" s="1"/>
  <c r="J96" i="1"/>
  <c r="K96" i="1" s="1"/>
  <c r="M96" i="1" s="1"/>
  <c r="J104" i="1"/>
  <c r="L104" i="1" s="1"/>
  <c r="J103" i="1"/>
  <c r="L103" i="1" s="1"/>
  <c r="J94" i="1"/>
  <c r="K94" i="1" s="1"/>
  <c r="M94" i="1" s="1"/>
  <c r="J93" i="1"/>
  <c r="K93" i="1"/>
  <c r="N93" i="1"/>
  <c r="N94" i="1"/>
  <c r="C93" i="1"/>
  <c r="C94" i="1" s="1"/>
  <c r="C95" i="1" s="1"/>
  <c r="C96" i="1" s="1"/>
  <c r="N95" i="1"/>
  <c r="J85" i="1"/>
  <c r="L85" i="1" s="1"/>
  <c r="N85" i="1" s="1"/>
  <c r="J84" i="1"/>
  <c r="J77" i="1"/>
  <c r="N59" i="1"/>
  <c r="C53" i="1"/>
  <c r="C54" i="1" s="1"/>
  <c r="C55" i="1" s="1"/>
  <c r="C56" i="1" s="1"/>
  <c r="C57" i="1" s="1"/>
  <c r="C58" i="1" s="1"/>
  <c r="J53" i="1"/>
  <c r="L53" i="1" s="1"/>
  <c r="N53" i="1" s="1"/>
  <c r="J69" i="1"/>
  <c r="L69" i="1" s="1"/>
  <c r="N69" i="1" s="1"/>
  <c r="J68" i="1"/>
  <c r="L68" i="1" s="1"/>
  <c r="N68" i="1" s="1"/>
  <c r="J57" i="1"/>
  <c r="L57" i="1" s="1"/>
  <c r="N57" i="1" s="1"/>
  <c r="J58" i="1"/>
  <c r="L58" i="1" s="1"/>
  <c r="N58" i="1" s="1"/>
  <c r="J65" i="1"/>
  <c r="L65" i="1" s="1"/>
  <c r="C104" i="1"/>
  <c r="C85" i="1"/>
  <c r="J76" i="1"/>
  <c r="L76" i="1" s="1"/>
  <c r="N76" i="1" s="1"/>
  <c r="J56" i="1"/>
  <c r="L56" i="1" s="1"/>
  <c r="N56" i="1" s="1"/>
  <c r="J55" i="1"/>
  <c r="L55" i="1" s="1"/>
  <c r="N55" i="1" s="1"/>
  <c r="J54" i="1"/>
  <c r="L54" i="1" s="1"/>
  <c r="N54" i="1" s="1"/>
  <c r="J97" i="1" l="1"/>
  <c r="K101" i="1"/>
  <c r="K110" i="1" s="1"/>
  <c r="L109" i="1"/>
  <c r="N109" i="1" s="1"/>
  <c r="N104" i="1"/>
  <c r="J105" i="1"/>
  <c r="M93" i="1"/>
  <c r="M101" i="1" s="1"/>
  <c r="M110" i="1" s="1"/>
  <c r="J86" i="1"/>
  <c r="J87" i="1" s="1"/>
  <c r="L84" i="1"/>
  <c r="L90" i="1" s="1"/>
  <c r="N90" i="1" s="1"/>
  <c r="J78" i="1"/>
  <c r="L77" i="1"/>
  <c r="N77" i="1" s="1"/>
  <c r="J59" i="1"/>
  <c r="J60" i="1" s="1"/>
  <c r="N65" i="1"/>
  <c r="L74" i="1"/>
  <c r="N74" i="1" s="1"/>
  <c r="L63" i="1"/>
  <c r="J70" i="1"/>
  <c r="J71" i="1" s="1"/>
  <c r="J88" i="1"/>
  <c r="N63" i="1" l="1"/>
  <c r="J89" i="1"/>
  <c r="J90" i="1" s="1"/>
  <c r="J72" i="1"/>
  <c r="L82" i="1"/>
  <c r="N82" i="1" s="1"/>
  <c r="J73" i="1"/>
  <c r="N84" i="1"/>
  <c r="J61" i="1"/>
  <c r="J79" i="1"/>
  <c r="J80" i="1"/>
  <c r="J81" i="1"/>
  <c r="J62" i="1"/>
  <c r="L110" i="1" l="1"/>
  <c r="N110" i="1"/>
  <c r="J74" i="1"/>
  <c r="J63" i="1"/>
  <c r="J82" i="1"/>
  <c r="J43" i="1" l="1"/>
  <c r="J35" i="1"/>
  <c r="K35" i="1" s="1"/>
  <c r="M35" i="1" s="1"/>
  <c r="J34" i="1"/>
  <c r="K34" i="1" s="1"/>
  <c r="M34" i="1" s="1"/>
  <c r="J33" i="1"/>
  <c r="L33" i="1" s="1"/>
  <c r="N33" i="1" s="1"/>
  <c r="J32" i="1"/>
  <c r="K32" i="1" s="1"/>
  <c r="M32" i="1" s="1"/>
  <c r="J31" i="1"/>
  <c r="L31" i="1" s="1"/>
  <c r="N31" i="1" s="1"/>
  <c r="J28" i="1"/>
  <c r="J29" i="1"/>
  <c r="L29" i="1" s="1"/>
  <c r="N29" i="1" s="1"/>
  <c r="J30" i="1"/>
  <c r="K30" i="1" s="1"/>
  <c r="M30" i="1" s="1"/>
  <c r="J27" i="1"/>
  <c r="L27" i="1" s="1"/>
  <c r="J19" i="1"/>
  <c r="L19" i="1" s="1"/>
  <c r="N19" i="1" s="1"/>
  <c r="N18" i="1"/>
  <c r="J18" i="1"/>
  <c r="K18" i="1" s="1"/>
  <c r="M18" i="1" s="1"/>
  <c r="C18" i="1"/>
  <c r="C19" i="1" s="1"/>
  <c r="C20" i="1" s="1"/>
  <c r="N17" i="1"/>
  <c r="J17" i="1"/>
  <c r="K17" i="1" s="1"/>
  <c r="M17" i="1" s="1"/>
  <c r="J14" i="1"/>
  <c r="K14" i="1" s="1"/>
  <c r="M14" i="1" s="1"/>
  <c r="N14" i="1"/>
  <c r="J11" i="1"/>
  <c r="K11" i="1" s="1"/>
  <c r="M11" i="1" s="1"/>
  <c r="N11" i="1"/>
  <c r="C11" i="1"/>
  <c r="C12" i="1" s="1"/>
  <c r="C13" i="1" s="1"/>
  <c r="C14" i="1" s="1"/>
  <c r="C15" i="1" s="1"/>
  <c r="J12" i="1"/>
  <c r="K12" i="1" s="1"/>
  <c r="M12" i="1" s="1"/>
  <c r="N12" i="1"/>
  <c r="N27" i="1" l="1"/>
  <c r="N41" i="1" s="1"/>
  <c r="L41" i="1"/>
  <c r="K43" i="1"/>
  <c r="M43" i="1" s="1"/>
  <c r="N43" i="1"/>
  <c r="J44" i="1"/>
  <c r="K44" i="1" s="1"/>
  <c r="M44" i="1" s="1"/>
  <c r="M49" i="1" l="1"/>
  <c r="K49" i="1"/>
  <c r="J45" i="1"/>
  <c r="N49" i="1" l="1"/>
  <c r="J48" i="1"/>
  <c r="J47" i="1"/>
  <c r="J46" i="1"/>
  <c r="J49" i="1" l="1"/>
  <c r="J15" i="1" l="1"/>
  <c r="N13" i="1"/>
  <c r="J13" i="1"/>
  <c r="K13" i="1" s="1"/>
  <c r="M13" i="1" s="1"/>
  <c r="N10" i="1"/>
  <c r="J10" i="1"/>
  <c r="J21" i="1" l="1"/>
  <c r="K10" i="1"/>
  <c r="L15" i="1"/>
  <c r="J23" i="1" l="1"/>
  <c r="M10" i="1"/>
  <c r="M25" i="1" s="1"/>
  <c r="K25" i="1"/>
  <c r="N15" i="1"/>
  <c r="N25" i="1" s="1"/>
  <c r="N50" i="1" s="1"/>
  <c r="N111" i="1" s="1"/>
  <c r="L25" i="1"/>
  <c r="L50" i="1" s="1"/>
  <c r="L111" i="1" s="1"/>
  <c r="J24" i="1"/>
  <c r="J22" i="1"/>
  <c r="J25" i="1" l="1"/>
  <c r="J36" i="1"/>
  <c r="K36" i="1" l="1"/>
  <c r="M36" i="1" s="1"/>
  <c r="J37" i="1"/>
  <c r="M37" i="1" s="1"/>
  <c r="K28" i="1"/>
  <c r="K41" i="1" l="1"/>
  <c r="K50" i="1" s="1"/>
  <c r="K111" i="1" s="1"/>
  <c r="M28" i="1"/>
  <c r="J40" i="1"/>
  <c r="M41" i="1" l="1"/>
  <c r="M50" i="1" s="1"/>
  <c r="M111" i="1" s="1"/>
  <c r="J38" i="1"/>
  <c r="J39" i="1"/>
  <c r="J41" i="1" l="1"/>
  <c r="J50" i="1" s="1"/>
  <c r="G6" i="2" l="1"/>
  <c r="I6" i="2" s="1"/>
  <c r="H5" i="2"/>
  <c r="H7" i="2" s="1"/>
  <c r="G5" i="2"/>
  <c r="G4" i="2"/>
  <c r="I4" i="2" s="1"/>
  <c r="G3" i="2"/>
  <c r="I3" i="2" s="1"/>
  <c r="A3" i="2"/>
  <c r="A4" i="2" s="1"/>
  <c r="A5" i="2" s="1"/>
  <c r="A6" i="2" s="1"/>
  <c r="G7" i="2" l="1"/>
  <c r="I7" i="2"/>
  <c r="L25" i="3" l="1"/>
  <c r="G43" i="3"/>
  <c r="G32" i="3"/>
  <c r="G26" i="3"/>
  <c r="M41" i="3"/>
  <c r="M42" i="3" s="1"/>
  <c r="M22" i="3"/>
  <c r="M24" i="3"/>
  <c r="M23" i="3"/>
  <c r="H40" i="3"/>
  <c r="H41" i="3"/>
  <c r="H42" i="3"/>
  <c r="H39" i="3"/>
  <c r="K12" i="3"/>
  <c r="M12" i="3" s="1"/>
  <c r="F13" i="3"/>
  <c r="H13" i="3" s="1"/>
  <c r="H14" i="3" s="1"/>
  <c r="F25" i="3"/>
  <c r="H25" i="3" s="1"/>
  <c r="F24" i="3"/>
  <c r="F30" i="3" s="1"/>
  <c r="H30" i="3" s="1"/>
  <c r="F23" i="3"/>
  <c r="F29" i="3" s="1"/>
  <c r="H29" i="3" s="1"/>
  <c r="K10" i="3"/>
  <c r="M10" i="3" s="1"/>
  <c r="K9" i="3"/>
  <c r="F9" i="3"/>
  <c r="H9" i="3" s="1"/>
  <c r="F10" i="3"/>
  <c r="H10" i="3" s="1"/>
  <c r="F11" i="3"/>
  <c r="H11" i="3" s="1"/>
  <c r="C22" i="3"/>
  <c r="F22" i="3" s="1"/>
  <c r="F28" i="3" s="1"/>
  <c r="C8" i="3"/>
  <c r="F8" i="3" s="1"/>
  <c r="M25" i="3" l="1"/>
  <c r="H24" i="3"/>
  <c r="H43" i="3"/>
  <c r="H12" i="3"/>
  <c r="H15" i="3" s="1"/>
  <c r="F31" i="3"/>
  <c r="H31" i="3" s="1"/>
  <c r="H32" i="3" s="1"/>
  <c r="H23" i="3"/>
  <c r="H26" i="3" s="1"/>
  <c r="J107" i="1"/>
  <c r="J106" i="1"/>
  <c r="J108" i="1"/>
  <c r="J109" i="1" l="1"/>
  <c r="J98" i="1"/>
  <c r="J99" i="1"/>
  <c r="J100" i="1"/>
  <c r="J101" i="1" l="1"/>
  <c r="J110" i="1" s="1"/>
  <c r="J111" i="1" s="1"/>
</calcChain>
</file>

<file path=xl/sharedStrings.xml><?xml version="1.0" encoding="utf-8"?>
<sst xmlns="http://schemas.openxmlformats.org/spreadsheetml/2006/main" count="242" uniqueCount="126">
  <si>
    <t>Jrk. nr.</t>
  </si>
  <si>
    <t>Ühik</t>
  </si>
  <si>
    <t>Kogus</t>
  </si>
  <si>
    <t>m</t>
  </si>
  <si>
    <t>töö</t>
  </si>
  <si>
    <t>Kokku</t>
  </si>
  <si>
    <t>I etapp</t>
  </si>
  <si>
    <t>de32</t>
  </si>
  <si>
    <t xml:space="preserve">ühikmaksu-mus, eur/m </t>
  </si>
  <si>
    <t>Maht, m</t>
  </si>
  <si>
    <t>de50</t>
  </si>
  <si>
    <t>de63</t>
  </si>
  <si>
    <t>de110</t>
  </si>
  <si>
    <t>Makusmus, eur</t>
  </si>
  <si>
    <t>de160</t>
  </si>
  <si>
    <t>de200</t>
  </si>
  <si>
    <t>Projektijuh-timine/omaniku-järelevalve, 10%</t>
  </si>
  <si>
    <t>Projekteerimine, 5%</t>
  </si>
  <si>
    <t>Ettenägematud kulud/hinna-kõikumised, 5%</t>
  </si>
  <si>
    <t>II etapp</t>
  </si>
  <si>
    <t>Ettenägematud kulud/hinna-kõikumised, 10%</t>
  </si>
  <si>
    <t>de110 ehit</t>
  </si>
  <si>
    <t>de110 rek</t>
  </si>
  <si>
    <t>Kõik kokku</t>
  </si>
  <si>
    <t>de200 eh</t>
  </si>
  <si>
    <t>de200 rek</t>
  </si>
  <si>
    <t>Koos kanaliga</t>
  </si>
  <si>
    <t>Kanalisatsioonivõrgu rek ja ehitamine</t>
  </si>
  <si>
    <t>kokku</t>
  </si>
  <si>
    <t>Veevõrgu rek ja ehitamine</t>
  </si>
  <si>
    <t>Projekt</t>
  </si>
  <si>
    <t>kmpl ja töö</t>
  </si>
  <si>
    <t>Investeeringuprojektide maksumused ja realiseerimine, eurot (ilma käibemaksuta)</t>
  </si>
  <si>
    <t>Arendus-/investeeringuprojekt (kõik antud koos paigaldusega)</t>
  </si>
  <si>
    <t xml:space="preserve">Uhtevee äravoolutorustiku rajamine, isevoolne torustik L=55 m
Materjal: PVC SN 8 de160
</t>
  </si>
  <si>
    <r>
      <t>Settemahuti rajamine uhtevee kogumiseks ja eeltöötluseks, 10 m</t>
    </r>
    <r>
      <rPr>
        <vertAlign val="superscript"/>
        <sz val="11"/>
        <color theme="1"/>
        <rFont val="Calibri"/>
        <family val="2"/>
        <charset val="186"/>
        <scheme val="minor"/>
      </rPr>
      <t>3</t>
    </r>
  </si>
  <si>
    <t xml:space="preserve">Uhtevee äravoolutorustiku rajamine, survetorustik, PE, De63mm PN6 L=220 m
(suundpuurimisega)
</t>
  </si>
  <si>
    <t>Uhteveepumpla rajamine 2 pumpa, kompaktne plastmahuti PE või klaasplast, D=1400mm</t>
  </si>
  <si>
    <t>Amortisatsiooni aeg</t>
  </si>
  <si>
    <t>15 a</t>
  </si>
  <si>
    <t>40 a</t>
  </si>
  <si>
    <t>ettenägematud kulud, 5%</t>
  </si>
  <si>
    <t>Ehitusuuringud ja projekteerimine 10%</t>
  </si>
  <si>
    <t>Projektijuhtimine-omaniku järelvalve kulu 5%</t>
  </si>
  <si>
    <t>A</t>
  </si>
  <si>
    <t>B</t>
  </si>
  <si>
    <t>C</t>
  </si>
  <si>
    <t>Amort aeg (ümard)</t>
  </si>
  <si>
    <t>kulum aastas</t>
  </si>
  <si>
    <t>15 a.</t>
  </si>
  <si>
    <t>40 a.</t>
  </si>
  <si>
    <t>Kulum 15 a 6,67%</t>
  </si>
  <si>
    <t>Kulum40 a. 2,5%</t>
  </si>
  <si>
    <t>Projektijuhtimine-omanikujärelevalve kulu 5%</t>
  </si>
  <si>
    <t>LOKSA LINNA ÜHISVEEVÄRGI JA -KANALISATSIOONI INVESTEERINGUTE MAHUD</t>
  </si>
  <si>
    <t>Loksa linn</t>
  </si>
  <si>
    <t>Lühiajaline programm 2020-2024</t>
  </si>
  <si>
    <t xml:space="preserve">Loksa ühisveevärgi puurkaevpumplate rekonstrueerimine  </t>
  </si>
  <si>
    <t>Survefiltermaterjali eemaldamine, paagi läbipesu ja desinfitseerimine, uue filtermaterjali paigaldamine survefiltritesse</t>
  </si>
  <si>
    <t>Puhtaveereservuaari läbipesu ja desinfitseerimine</t>
  </si>
  <si>
    <t>Kompressor suruõhu andmiseks (olemasoleva kompressori asendamine õlivaba kompressoriga</t>
  </si>
  <si>
    <t xml:space="preserve">Vertikaalplaneerimine+ peenkruus või -killustikplats (50 m2)+ piirdeaed kõrgusega 2.00 m, keevisvõrk pikkusega ca60 m (4*15 m), koos lukustatava väravaga (laius 4 m) ja valvesignalisatsiooniga , koos ettevalmistus- ja abitöödega </t>
  </si>
  <si>
    <t>Kaheastmelise filtreerimissüsteemi paigaldamine. Täiendav süsteem koosneb: kuumtsingitud terasest eelaeratsioonipaagist  (1 tk) ja II astme pumpadest (2 tk, töötavad kordamööda), mis juhivad eelaereeritud vee survefiltritesse</t>
  </si>
  <si>
    <t>Automaatika täiustamine seoses kaheastmelise filtreerimisega</t>
  </si>
  <si>
    <t>Ranna tn veehaardekompleks ja pumpla</t>
  </si>
  <si>
    <t>Puurkaevpumplate investeering kokku</t>
  </si>
  <si>
    <t>Posti tn veehaardekompleks ja pumpla</t>
  </si>
  <si>
    <t>Loksa reoveepumplate rekonstrueerimine</t>
  </si>
  <si>
    <t>Kalurite tn 1a reoveepumpla lammutamine, seadmete ja pinnase utiliseerimine</t>
  </si>
  <si>
    <t>Tallinna tn 5b reoveepumpla lammutamine, seadmete ja pinnase utiliseerimine</t>
  </si>
  <si>
    <t>Kalurite tn 1a reovee pakettpumpla ehitus 10 l/s</t>
  </si>
  <si>
    <t>Tallinna tn 5b reovee pakettpumpla ehitus ~20 l/s</t>
  </si>
  <si>
    <t>Uus tn reoveepumpla lammutamine, seadmete ja pinnase utiliseerimine</t>
  </si>
  <si>
    <t>Uus tn reovee pakettpumpla ehitus ~5 l/s</t>
  </si>
  <si>
    <t>Pärna tn reoveepumpla lammutamine, seadmete ja pinnase utiliseerimine</t>
  </si>
  <si>
    <t>Pärna tn reovee pakettpumpla ehitus kuni ~10 l/s</t>
  </si>
  <si>
    <t xml:space="preserve">Mere tn RP-1 kontrolleri soetamine ja paigaldus </t>
  </si>
  <si>
    <t>Reoveepumplate ühendamine Scada süsteemiga (ühendamisele kuuluvad vanemad pumplad Kalurite, Tallinna tn 5b ja Uus tn RP, ülejäänud seadistatakse olemasolevasse elektri-automaatikablokki ümber</t>
  </si>
  <si>
    <t>Reoveepumplate investeering kokku</t>
  </si>
  <si>
    <t>Loksa reoveepuhasti rekonstrueerimine</t>
  </si>
  <si>
    <t>Drenaažpumpla rekonstrueerimine/kaasajastamine</t>
  </si>
  <si>
    <t>Loksa reoveepuhasti investeeringud kokku</t>
  </si>
  <si>
    <t>Kõik kokku Loksa linna investeeringud lühiajalises programmis</t>
  </si>
  <si>
    <t>Pikaajaline programm 2025-2032</t>
  </si>
  <si>
    <t>B2</t>
  </si>
  <si>
    <t>C2</t>
  </si>
  <si>
    <t>tk</t>
  </si>
  <si>
    <t>Reoveepumplate rajamine pikaajalises programmis</t>
  </si>
  <si>
    <t>Reoveepumplate automaatika SCADA paigaldamine ja ühendamine</t>
  </si>
  <si>
    <t>D2</t>
  </si>
  <si>
    <t>Sademeveekanalisatsioonivõrgu rajamine PP/PVC De200</t>
  </si>
  <si>
    <t>Sademeveekanalisatsioonivõrgu rajamine PP/PVC De250</t>
  </si>
  <si>
    <t>Ühik- või kogumaksumus kokku 2019. a hindades, eurot</t>
  </si>
  <si>
    <t>Loksa veevõrgu rekonstrueerimine pikaajalises programmis</t>
  </si>
  <si>
    <t>A2</t>
  </si>
  <si>
    <t>Loksa veevõrgu rekonstrueerimise investeeringud kokku</t>
  </si>
  <si>
    <t>Loksa veevõrgu rajamine pikaajalises programmis</t>
  </si>
  <si>
    <t xml:space="preserve">Veevõrgu rekonstrueerimine de50 </t>
  </si>
  <si>
    <t xml:space="preserve">Hüdrantide paigaldamine </t>
  </si>
  <si>
    <t>Loksa veevõrgu rajamise investeeringud kokku</t>
  </si>
  <si>
    <t xml:space="preserve">Veevõrgu rajamine De110 PE PN10 </t>
  </si>
  <si>
    <t xml:space="preserve">Veevõrgu rekonstrueerimine de110  </t>
  </si>
  <si>
    <t>Veevõrgu rekonstrueerimine de40</t>
  </si>
  <si>
    <t>Veevõrgu rekonstrueerimine de63</t>
  </si>
  <si>
    <t>Liitumispunktide rekonstrueerimine (ligikaudne arv)</t>
  </si>
  <si>
    <t>Liitumispunktide rajamine (ligikaudne arv)</t>
  </si>
  <si>
    <t>Loksa isevoolse kanalisatsioonivõrgu rajamine  pikaajalises programmis</t>
  </si>
  <si>
    <t>Loksa kanalisatsiooni survetorustiku rajamine pikaajalises programmis</t>
  </si>
  <si>
    <t>Kanalisatsioonivõrgu rajamine (survetorustik) de75 PE PN10</t>
  </si>
  <si>
    <t>Kanalisatsioonivõrgu rajamine (survetorustik) de90 PE PN10</t>
  </si>
  <si>
    <t>Loksa kanalisatsiooni survetorustiku rajamine pikaajalises programmis kokku</t>
  </si>
  <si>
    <t>Reoveepumpla rajamine koos automaatikaseadmetega, sh pumpla korpus, nivooandur ja elektri-automaatikablokk, reoveepumbad 2 tk, r/v terasest AISI316 torustik, redel kaevu põhjani, teenindusplatvorm jm järgmistele tootlikkustele:</t>
  </si>
  <si>
    <t>Loksa sademeveekanalisatsiooni  rajamine ja rekonstrueerimine</t>
  </si>
  <si>
    <t>Loksa sademeveekanalisatsiooni investeeringud kokku</t>
  </si>
  <si>
    <t>Kõik kokku Loksa linna investeeringud pikaajalises programmis</t>
  </si>
  <si>
    <t>Kõik kokku Loksa linna investeeringud lühi-ja pikaajalises programmis</t>
  </si>
  <si>
    <t>Loksa isevoolse kanalisatsioonivõrgu rajamine  pikaajalises programmis kokku</t>
  </si>
  <si>
    <t>Diiselgeneraatorid puurkaevpumplate elektritoite tagamiseks elektrikatkestuse või hädaolukorras koos automaatkäivituspaneelidega, paigaldamine, läbiviigu- ja väljalasketorudega</t>
  </si>
  <si>
    <t>Q=5 l/s (Mere tn põhjapoolne RP)</t>
  </si>
  <si>
    <t>Q&gt;10 l/s (Ranna tn RP)</t>
  </si>
  <si>
    <t>Q=5-10 l/s (Mere tn lõunapoolne ja Lõuna tn RP)</t>
  </si>
  <si>
    <r>
      <t>Biotiikide puhastamine, 4 tk kogupinnaga 1152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 xml:space="preserve">, sealhulgas: ekskavaatoritööd muda eemaldamiseks ligikaudu 0,7-0,8 sügavuselt, biotiigi kallaste korrastamine, tugevdamine; membraanpõhja ja äravooluga mudaväljaku rajamine; nõrgvee äravoolupumpla ja survetorustiku rajamine </t>
    </r>
  </si>
  <si>
    <t>Loksa reoveepumplate investeeringud kokku</t>
  </si>
  <si>
    <t>Veevõrgu rajamine De63 PE PN10</t>
  </si>
  <si>
    <t>Veevõrgu rajamine De40 PE PN10</t>
  </si>
  <si>
    <t>Kanalisatsioonivõrgu rajamine (isevoolne) de160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</si>
</sst>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9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7" fillId="0" borderId="0" xfId="1"/>
    <xf numFmtId="0" fontId="0" fillId="0" borderId="0" xfId="0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" fontId="9" fillId="0" borderId="1" xfId="0" applyNumberFormat="1" applyFont="1" applyBorder="1" applyAlignment="1">
      <alignment horizontal="right"/>
    </xf>
    <xf numFmtId="0" fontId="9" fillId="4" borderId="1" xfId="0" applyFont="1" applyFill="1" applyBorder="1"/>
    <xf numFmtId="1" fontId="9" fillId="5" borderId="1" xfId="0" applyNumberFormat="1" applyFont="1" applyFill="1" applyBorder="1"/>
    <xf numFmtId="1" fontId="9" fillId="4" borderId="1" xfId="0" applyNumberFormat="1" applyFont="1" applyFill="1" applyBorder="1" applyAlignment="1">
      <alignment horizontal="right"/>
    </xf>
    <xf numFmtId="1" fontId="9" fillId="5" borderId="1" xfId="0" applyNumberFormat="1" applyFont="1" applyFill="1" applyBorder="1" applyAlignment="1">
      <alignment horizontal="right"/>
    </xf>
    <xf numFmtId="1" fontId="9" fillId="4" borderId="1" xfId="0" applyNumberFormat="1" applyFont="1" applyFill="1" applyBorder="1"/>
    <xf numFmtId="0" fontId="0" fillId="0" borderId="0" xfId="0" applyFont="1"/>
    <xf numFmtId="0" fontId="2" fillId="0" borderId="0" xfId="0" applyFont="1"/>
    <xf numFmtId="0" fontId="14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0" fontId="9" fillId="0" borderId="2" xfId="0" applyFont="1" applyFill="1" applyBorder="1" applyAlignment="1">
      <alignment horizontal="right" wrapText="1"/>
    </xf>
    <xf numFmtId="0" fontId="9" fillId="0" borderId="2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5" xfId="0" applyFont="1" applyBorder="1" applyAlignment="1">
      <alignment horizontal="right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/>
    <xf numFmtId="0" fontId="13" fillId="0" borderId="0" xfId="0" applyFont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8" xfId="0" applyFont="1" applyBorder="1" applyAlignment="1"/>
    <xf numFmtId="0" fontId="9" fillId="2" borderId="3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9" fillId="2" borderId="10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0" fontId="11" fillId="0" borderId="2" xfId="0" applyFont="1" applyFill="1" applyBorder="1" applyAlignment="1">
      <alignment horizontal="right" wrapText="1"/>
    </xf>
    <xf numFmtId="0" fontId="12" fillId="0" borderId="5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9" fillId="0" borderId="2" xfId="0" applyFont="1" applyBorder="1" applyAlignment="1">
      <alignment horizontal="left" vertical="justify" wrapText="1"/>
    </xf>
    <xf numFmtId="0" fontId="9" fillId="0" borderId="7" xfId="0" applyFont="1" applyBorder="1" applyAlignment="1">
      <alignment horizontal="left" vertical="justify" wrapText="1"/>
    </xf>
    <xf numFmtId="0" fontId="3" fillId="0" borderId="2" xfId="0" applyFont="1" applyBorder="1" applyAlignment="1">
      <alignment horizontal="left" vertical="justify" wrapText="1"/>
    </xf>
    <xf numFmtId="0" fontId="5" fillId="0" borderId="7" xfId="0" applyFont="1" applyBorder="1" applyAlignment="1">
      <alignment horizontal="left" vertical="justify" wrapText="1"/>
    </xf>
    <xf numFmtId="0" fontId="0" fillId="0" borderId="1" xfId="0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 readingOrder="1"/>
    </xf>
    <xf numFmtId="0" fontId="1" fillId="0" borderId="5" xfId="0" applyFont="1" applyBorder="1" applyAlignment="1">
      <alignment horizontal="center"/>
    </xf>
    <xf numFmtId="0" fontId="1" fillId="5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vertical="justify" wrapText="1"/>
    </xf>
    <xf numFmtId="0" fontId="1" fillId="0" borderId="7" xfId="0" applyFont="1" applyBorder="1" applyAlignment="1">
      <alignment horizontal="left" vertical="justify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1" fontId="1" fillId="5" borderId="1" xfId="0" applyNumberFormat="1" applyFont="1" applyFill="1" applyBorder="1"/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 wrapText="1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2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wrapText="1"/>
    </xf>
    <xf numFmtId="0" fontId="1" fillId="0" borderId="11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wrapText="1"/>
    </xf>
    <xf numFmtId="0" fontId="1" fillId="0" borderId="2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Fill="1" applyBorder="1" applyAlignment="1">
      <alignment horizontal="center" wrapText="1"/>
    </xf>
    <xf numFmtId="1" fontId="1" fillId="4" borderId="1" xfId="0" applyNumberFormat="1" applyFont="1" applyFill="1" applyBorder="1"/>
    <xf numFmtId="0" fontId="1" fillId="0" borderId="5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1"/>
  <sheetViews>
    <sheetView tabSelected="1" topLeftCell="C4" zoomScale="145" zoomScaleNormal="145" workbookViewId="0">
      <pane ySplit="2115" topLeftCell="A71" activePane="bottomLeft"/>
      <selection activeCell="O4" sqref="O1:O1048576"/>
      <selection pane="bottomLeft" activeCell="E76" sqref="E76:F76"/>
    </sheetView>
  </sheetViews>
  <sheetFormatPr defaultRowHeight="15" x14ac:dyDescent="0.25"/>
  <cols>
    <col min="1" max="3" width="9.140625" style="26"/>
    <col min="4" max="4" width="8.7109375" style="26" customWidth="1"/>
    <col min="5" max="5" width="9" style="26" customWidth="1"/>
    <col min="6" max="6" width="33" style="26" customWidth="1"/>
    <col min="7" max="7" width="9.140625" style="26"/>
    <col min="8" max="8" width="7.7109375" style="26" customWidth="1"/>
    <col min="9" max="9" width="14.42578125" style="26" customWidth="1"/>
    <col min="10" max="10" width="23.140625" style="26" customWidth="1"/>
    <col min="11" max="11" width="10.85546875" style="26" customWidth="1"/>
    <col min="12" max="12" width="13" style="26" customWidth="1"/>
    <col min="13" max="13" width="10.28515625" style="26" customWidth="1"/>
    <col min="14" max="14" width="11.42578125" style="26" customWidth="1"/>
    <col min="15" max="16384" width="9.140625" style="26"/>
  </cols>
  <sheetData>
    <row r="1" spans="3:14" x14ac:dyDescent="0.25">
      <c r="C1" s="41" t="s">
        <v>54</v>
      </c>
      <c r="D1" s="41"/>
      <c r="E1" s="41"/>
      <c r="F1" s="41"/>
      <c r="G1" s="41"/>
      <c r="H1" s="41"/>
      <c r="I1" s="41"/>
      <c r="J1" s="41"/>
    </row>
    <row r="2" spans="3:14" x14ac:dyDescent="0.25">
      <c r="C2" s="41"/>
      <c r="D2" s="41"/>
      <c r="E2" s="41"/>
      <c r="F2" s="41"/>
      <c r="G2" s="41"/>
      <c r="H2" s="41"/>
      <c r="I2" s="41"/>
      <c r="J2" s="41"/>
    </row>
    <row r="3" spans="3:14" ht="34.5" customHeight="1" x14ac:dyDescent="0.25">
      <c r="C3" s="27"/>
      <c r="D3" s="27"/>
      <c r="E3" s="42"/>
      <c r="F3" s="43"/>
      <c r="G3" s="43"/>
      <c r="H3" s="43"/>
      <c r="I3" s="43"/>
      <c r="J3" s="43"/>
    </row>
    <row r="4" spans="3:14" ht="42" customHeight="1" x14ac:dyDescent="0.25">
      <c r="C4" s="46" t="s">
        <v>0</v>
      </c>
      <c r="D4" s="7"/>
      <c r="E4" s="44" t="s">
        <v>33</v>
      </c>
      <c r="F4" s="45"/>
      <c r="G4" s="47" t="s">
        <v>1</v>
      </c>
      <c r="H4" s="47" t="s">
        <v>2</v>
      </c>
      <c r="I4" s="46" t="s">
        <v>92</v>
      </c>
      <c r="J4" s="50" t="s">
        <v>32</v>
      </c>
      <c r="K4" s="66"/>
      <c r="L4" s="66"/>
      <c r="M4" s="66"/>
      <c r="N4" s="66"/>
    </row>
    <row r="5" spans="3:14" ht="15" customHeight="1" x14ac:dyDescent="0.25">
      <c r="C5" s="46"/>
      <c r="D5" s="8" t="s">
        <v>30</v>
      </c>
      <c r="E5" s="67"/>
      <c r="F5" s="68"/>
      <c r="G5" s="47"/>
      <c r="H5" s="47"/>
      <c r="I5" s="46"/>
      <c r="J5" s="69"/>
      <c r="K5" s="70" t="s">
        <v>47</v>
      </c>
      <c r="L5" s="70"/>
      <c r="M5" s="71" t="s">
        <v>48</v>
      </c>
      <c r="N5" s="71"/>
    </row>
    <row r="6" spans="3:14" ht="16.5" customHeight="1" x14ac:dyDescent="0.3">
      <c r="C6" s="39" t="s">
        <v>56</v>
      </c>
      <c r="D6" s="40"/>
      <c r="E6" s="40"/>
      <c r="F6" s="40"/>
      <c r="G6" s="40"/>
      <c r="H6" s="40"/>
      <c r="I6" s="40"/>
      <c r="J6" s="40"/>
      <c r="K6" s="70"/>
      <c r="L6" s="70"/>
      <c r="M6" s="71"/>
      <c r="N6" s="71"/>
    </row>
    <row r="7" spans="3:14" ht="18" customHeight="1" x14ac:dyDescent="0.3">
      <c r="C7" s="48" t="s">
        <v>55</v>
      </c>
      <c r="D7" s="49"/>
      <c r="E7" s="49"/>
      <c r="F7" s="49"/>
      <c r="G7" s="49"/>
      <c r="H7" s="49"/>
      <c r="I7" s="49"/>
      <c r="J7" s="49"/>
      <c r="K7" s="72" t="s">
        <v>49</v>
      </c>
      <c r="L7" s="72" t="s">
        <v>50</v>
      </c>
      <c r="M7" s="73" t="s">
        <v>51</v>
      </c>
      <c r="N7" s="74" t="s">
        <v>52</v>
      </c>
    </row>
    <row r="8" spans="3:14" ht="28.5" customHeight="1" x14ac:dyDescent="0.3">
      <c r="C8" s="31"/>
      <c r="D8" s="75" t="s">
        <v>44</v>
      </c>
      <c r="E8" s="51" t="s">
        <v>57</v>
      </c>
      <c r="F8" s="52"/>
      <c r="G8" s="32"/>
      <c r="H8" s="32"/>
      <c r="I8" s="32"/>
      <c r="J8" s="32"/>
      <c r="K8" s="72"/>
      <c r="L8" s="72"/>
      <c r="M8" s="76"/>
      <c r="N8" s="76"/>
    </row>
    <row r="9" spans="3:14" ht="16.5" customHeight="1" x14ac:dyDescent="0.3">
      <c r="C9" s="31"/>
      <c r="D9" s="75"/>
      <c r="E9" s="58" t="s">
        <v>64</v>
      </c>
      <c r="F9" s="59"/>
      <c r="G9" s="32"/>
      <c r="H9" s="32"/>
      <c r="I9" s="32"/>
      <c r="J9" s="32"/>
      <c r="K9" s="72"/>
      <c r="L9" s="72"/>
      <c r="M9" s="76"/>
      <c r="N9" s="76"/>
    </row>
    <row r="10" spans="3:14" ht="45.75" customHeight="1" x14ac:dyDescent="0.3">
      <c r="C10" s="77">
        <v>1</v>
      </c>
      <c r="D10" s="32"/>
      <c r="E10" s="78" t="s">
        <v>58</v>
      </c>
      <c r="F10" s="79"/>
      <c r="G10" s="80" t="s">
        <v>31</v>
      </c>
      <c r="H10" s="81">
        <v>1</v>
      </c>
      <c r="I10" s="82">
        <v>5000</v>
      </c>
      <c r="J10" s="82">
        <f t="shared" ref="J10:J15" si="0">I10*H10</f>
        <v>5000</v>
      </c>
      <c r="K10" s="72">
        <f t="shared" ref="K10:K13" si="1">+J10*1.2</f>
        <v>6000</v>
      </c>
      <c r="L10" s="72"/>
      <c r="M10" s="83">
        <f>+K10*0.067</f>
        <v>402</v>
      </c>
      <c r="N10" s="83">
        <f t="shared" ref="N10:N15" si="2">+L10*0.025</f>
        <v>0</v>
      </c>
    </row>
    <row r="11" spans="3:14" ht="94.5" customHeight="1" x14ac:dyDescent="0.3">
      <c r="C11" s="77">
        <f t="shared" ref="C11:C15" si="3">1+C10</f>
        <v>2</v>
      </c>
      <c r="D11" s="32"/>
      <c r="E11" s="78" t="s">
        <v>62</v>
      </c>
      <c r="F11" s="79"/>
      <c r="G11" s="80" t="s">
        <v>31</v>
      </c>
      <c r="H11" s="81">
        <v>1</v>
      </c>
      <c r="I11" s="82">
        <v>6000</v>
      </c>
      <c r="J11" s="82">
        <f t="shared" ref="J11" si="4">I11*H11</f>
        <v>6000</v>
      </c>
      <c r="K11" s="72">
        <f t="shared" ref="K11" si="5">+J11*1.2</f>
        <v>7200</v>
      </c>
      <c r="L11" s="72"/>
      <c r="M11" s="83">
        <f>+K11*0.067</f>
        <v>482.40000000000003</v>
      </c>
      <c r="N11" s="83">
        <f t="shared" ref="N11" si="6">+L11*0.025</f>
        <v>0</v>
      </c>
    </row>
    <row r="12" spans="3:14" ht="31.5" customHeight="1" x14ac:dyDescent="0.3">
      <c r="C12" s="77">
        <f t="shared" si="3"/>
        <v>3</v>
      </c>
      <c r="D12" s="32"/>
      <c r="E12" s="78" t="s">
        <v>59</v>
      </c>
      <c r="F12" s="79"/>
      <c r="G12" s="80" t="s">
        <v>4</v>
      </c>
      <c r="H12" s="81">
        <v>1</v>
      </c>
      <c r="I12" s="82">
        <v>500</v>
      </c>
      <c r="J12" s="82">
        <f t="shared" ref="J12" si="7">I12*H12</f>
        <v>500</v>
      </c>
      <c r="K12" s="72">
        <f t="shared" ref="K12" si="8">+J12*1.2</f>
        <v>600</v>
      </c>
      <c r="L12" s="72"/>
      <c r="M12" s="83">
        <f>+K12*0.067</f>
        <v>40.200000000000003</v>
      </c>
      <c r="N12" s="83">
        <f t="shared" ref="N12" si="9">+L12*0.025</f>
        <v>0</v>
      </c>
    </row>
    <row r="13" spans="3:14" ht="28.5" customHeight="1" x14ac:dyDescent="0.3">
      <c r="C13" s="77">
        <f t="shared" si="3"/>
        <v>4</v>
      </c>
      <c r="D13" s="32"/>
      <c r="E13" s="78" t="s">
        <v>60</v>
      </c>
      <c r="F13" s="79"/>
      <c r="G13" s="80" t="s">
        <v>31</v>
      </c>
      <c r="H13" s="81">
        <v>1</v>
      </c>
      <c r="I13" s="82">
        <v>980</v>
      </c>
      <c r="J13" s="82">
        <f t="shared" si="0"/>
        <v>980</v>
      </c>
      <c r="K13" s="72">
        <f t="shared" si="1"/>
        <v>1176</v>
      </c>
      <c r="L13" s="72"/>
      <c r="M13" s="83">
        <f t="shared" ref="M13" si="10">+K13*0.067</f>
        <v>78.792000000000002</v>
      </c>
      <c r="N13" s="83">
        <f t="shared" si="2"/>
        <v>0</v>
      </c>
    </row>
    <row r="14" spans="3:14" ht="28.5" customHeight="1" x14ac:dyDescent="0.3">
      <c r="C14" s="77">
        <f t="shared" si="3"/>
        <v>5</v>
      </c>
      <c r="D14" s="32"/>
      <c r="E14" s="78" t="s">
        <v>63</v>
      </c>
      <c r="F14" s="79"/>
      <c r="G14" s="80" t="s">
        <v>31</v>
      </c>
      <c r="H14" s="81">
        <v>1</v>
      </c>
      <c r="I14" s="82">
        <v>4000</v>
      </c>
      <c r="J14" s="82">
        <f t="shared" ref="J14" si="11">I14*H14</f>
        <v>4000</v>
      </c>
      <c r="K14" s="72">
        <f t="shared" ref="K14" si="12">+J14*1.2</f>
        <v>4800</v>
      </c>
      <c r="L14" s="72"/>
      <c r="M14" s="83">
        <f t="shared" ref="M14" si="13">+K14*0.067</f>
        <v>321.60000000000002</v>
      </c>
      <c r="N14" s="83">
        <f t="shared" ref="N14" si="14">+L14*0.025</f>
        <v>0</v>
      </c>
    </row>
    <row r="15" spans="3:14" ht="88.5" customHeight="1" x14ac:dyDescent="0.25">
      <c r="C15" s="77">
        <f t="shared" si="3"/>
        <v>6</v>
      </c>
      <c r="D15" s="77"/>
      <c r="E15" s="84" t="s">
        <v>61</v>
      </c>
      <c r="F15" s="85"/>
      <c r="G15" s="80" t="s">
        <v>4</v>
      </c>
      <c r="H15" s="81">
        <v>1</v>
      </c>
      <c r="I15" s="82">
        <v>8000</v>
      </c>
      <c r="J15" s="82">
        <f t="shared" si="0"/>
        <v>8000</v>
      </c>
      <c r="K15" s="72"/>
      <c r="L15" s="72">
        <f>+J15*1.2</f>
        <v>9600</v>
      </c>
      <c r="M15" s="83"/>
      <c r="N15" s="83">
        <f t="shared" si="2"/>
        <v>240</v>
      </c>
    </row>
    <row r="16" spans="3:14" ht="13.5" customHeight="1" x14ac:dyDescent="0.25">
      <c r="C16" s="77"/>
      <c r="D16" s="77"/>
      <c r="E16" s="58" t="s">
        <v>66</v>
      </c>
      <c r="F16" s="59"/>
      <c r="G16" s="80"/>
      <c r="H16" s="81"/>
      <c r="I16" s="82"/>
      <c r="J16" s="82"/>
      <c r="K16" s="72"/>
      <c r="L16" s="72"/>
      <c r="M16" s="83"/>
      <c r="N16" s="83"/>
    </row>
    <row r="17" spans="3:14" ht="46.5" customHeight="1" x14ac:dyDescent="0.3">
      <c r="C17" s="77">
        <v>1</v>
      </c>
      <c r="D17" s="32"/>
      <c r="E17" s="78" t="s">
        <v>58</v>
      </c>
      <c r="F17" s="79"/>
      <c r="G17" s="80" t="s">
        <v>31</v>
      </c>
      <c r="H17" s="81">
        <v>1</v>
      </c>
      <c r="I17" s="82">
        <v>5000</v>
      </c>
      <c r="J17" s="82">
        <f t="shared" ref="J17:J19" si="15">I17*H17</f>
        <v>5000</v>
      </c>
      <c r="K17" s="72">
        <f t="shared" ref="K17:K18" si="16">+J17*1.2</f>
        <v>6000</v>
      </c>
      <c r="L17" s="72"/>
      <c r="M17" s="83">
        <f>+K17*0.067</f>
        <v>402</v>
      </c>
      <c r="N17" s="83">
        <f t="shared" ref="N17:N19" si="17">+L17*0.025</f>
        <v>0</v>
      </c>
    </row>
    <row r="18" spans="3:14" ht="29.25" customHeight="1" x14ac:dyDescent="0.3">
      <c r="C18" s="77">
        <f t="shared" ref="C18" si="18">1+C17</f>
        <v>2</v>
      </c>
      <c r="D18" s="32"/>
      <c r="E18" s="78" t="s">
        <v>59</v>
      </c>
      <c r="F18" s="79"/>
      <c r="G18" s="80" t="s">
        <v>4</v>
      </c>
      <c r="H18" s="81">
        <v>1</v>
      </c>
      <c r="I18" s="82">
        <v>500</v>
      </c>
      <c r="J18" s="82">
        <f t="shared" si="15"/>
        <v>500</v>
      </c>
      <c r="K18" s="72">
        <f t="shared" si="16"/>
        <v>600</v>
      </c>
      <c r="L18" s="72"/>
      <c r="M18" s="83">
        <f>+K18*0.067</f>
        <v>40.200000000000003</v>
      </c>
      <c r="N18" s="83">
        <f t="shared" si="17"/>
        <v>0</v>
      </c>
    </row>
    <row r="19" spans="3:14" ht="89.25" customHeight="1" x14ac:dyDescent="0.25">
      <c r="C19" s="77">
        <f>1+C18</f>
        <v>3</v>
      </c>
      <c r="D19" s="77"/>
      <c r="E19" s="84" t="s">
        <v>61</v>
      </c>
      <c r="F19" s="85"/>
      <c r="G19" s="80" t="s">
        <v>4</v>
      </c>
      <c r="H19" s="81">
        <v>1</v>
      </c>
      <c r="I19" s="82">
        <v>8000</v>
      </c>
      <c r="J19" s="82">
        <f t="shared" si="15"/>
        <v>8000</v>
      </c>
      <c r="K19" s="72"/>
      <c r="L19" s="72">
        <f>+J19*1.2</f>
        <v>9600</v>
      </c>
      <c r="M19" s="83"/>
      <c r="N19" s="83">
        <f t="shared" si="17"/>
        <v>240</v>
      </c>
    </row>
    <row r="20" spans="3:14" ht="75.75" customHeight="1" x14ac:dyDescent="0.25">
      <c r="C20" s="77">
        <f>1+C19</f>
        <v>4</v>
      </c>
      <c r="D20" s="77"/>
      <c r="E20" s="78" t="s">
        <v>117</v>
      </c>
      <c r="F20" s="79"/>
      <c r="G20" s="80" t="s">
        <v>31</v>
      </c>
      <c r="H20" s="81">
        <v>3</v>
      </c>
      <c r="I20" s="82">
        <v>20000</v>
      </c>
      <c r="J20" s="82">
        <f t="shared" ref="J20" si="19">I20*H20</f>
        <v>60000</v>
      </c>
      <c r="K20" s="72">
        <f t="shared" ref="K20" si="20">+J20*1.2</f>
        <v>72000</v>
      </c>
      <c r="L20" s="72"/>
      <c r="M20" s="83">
        <f>+K20*0.067</f>
        <v>4824</v>
      </c>
      <c r="N20" s="83">
        <f t="shared" ref="N20" si="21">+L20*0.025</f>
        <v>0</v>
      </c>
    </row>
    <row r="21" spans="3:14" ht="14.25" customHeight="1" x14ac:dyDescent="0.25">
      <c r="C21" s="53" t="s">
        <v>65</v>
      </c>
      <c r="D21" s="54"/>
      <c r="E21" s="54"/>
      <c r="F21" s="54"/>
      <c r="G21" s="54"/>
      <c r="H21" s="54"/>
      <c r="I21" s="11"/>
      <c r="J21" s="20">
        <f>SUM(J10:J20)</f>
        <v>97980</v>
      </c>
      <c r="K21" s="23"/>
      <c r="L21" s="23"/>
      <c r="M21" s="24"/>
      <c r="N21" s="24"/>
    </row>
    <row r="22" spans="3:14" ht="14.25" customHeight="1" x14ac:dyDescent="0.25">
      <c r="C22" s="86" t="s">
        <v>41</v>
      </c>
      <c r="D22" s="87"/>
      <c r="E22" s="87"/>
      <c r="F22" s="87"/>
      <c r="G22" s="87"/>
      <c r="H22" s="87"/>
      <c r="I22" s="88"/>
      <c r="J22" s="82">
        <f>J21*0.05</f>
        <v>4899</v>
      </c>
      <c r="K22" s="72"/>
      <c r="L22" s="72"/>
      <c r="M22" s="76"/>
      <c r="N22" s="76"/>
    </row>
    <row r="23" spans="3:14" ht="14.25" customHeight="1" x14ac:dyDescent="0.25">
      <c r="C23" s="86" t="s">
        <v>42</v>
      </c>
      <c r="D23" s="87"/>
      <c r="E23" s="87"/>
      <c r="F23" s="87"/>
      <c r="G23" s="87"/>
      <c r="H23" s="87"/>
      <c r="I23" s="88"/>
      <c r="J23" s="82">
        <f>J21*0.1</f>
        <v>9798</v>
      </c>
      <c r="K23" s="72"/>
      <c r="L23" s="72"/>
      <c r="M23" s="76"/>
      <c r="N23" s="76"/>
    </row>
    <row r="24" spans="3:14" ht="14.25" customHeight="1" x14ac:dyDescent="0.25">
      <c r="C24" s="86" t="s">
        <v>43</v>
      </c>
      <c r="D24" s="87"/>
      <c r="E24" s="87"/>
      <c r="F24" s="87"/>
      <c r="G24" s="87"/>
      <c r="H24" s="87"/>
      <c r="I24" s="88"/>
      <c r="J24" s="82">
        <f>J21*0.05</f>
        <v>4899</v>
      </c>
      <c r="K24" s="72"/>
      <c r="L24" s="72"/>
      <c r="M24" s="76"/>
      <c r="N24" s="76"/>
    </row>
    <row r="25" spans="3:14" ht="14.25" customHeight="1" x14ac:dyDescent="0.25">
      <c r="C25" s="35" t="s">
        <v>23</v>
      </c>
      <c r="D25" s="87"/>
      <c r="E25" s="87"/>
      <c r="F25" s="87"/>
      <c r="G25" s="87"/>
      <c r="H25" s="87"/>
      <c r="I25" s="88"/>
      <c r="J25" s="20">
        <f>+J21+J22+J23+J24</f>
        <v>117576</v>
      </c>
      <c r="K25" s="25">
        <f>SUM(K10:K24)</f>
        <v>98376</v>
      </c>
      <c r="L25" s="25">
        <f>SUM(L10:L24)</f>
        <v>19200</v>
      </c>
      <c r="M25" s="22">
        <f>SUM(M10:M24)</f>
        <v>6591.192</v>
      </c>
      <c r="N25" s="22">
        <f>SUM(N10:N24)</f>
        <v>480</v>
      </c>
    </row>
    <row r="26" spans="3:14" ht="15" customHeight="1" x14ac:dyDescent="0.25">
      <c r="C26" s="77"/>
      <c r="D26" s="77" t="s">
        <v>45</v>
      </c>
      <c r="E26" s="51" t="s">
        <v>67</v>
      </c>
      <c r="F26" s="52"/>
      <c r="G26" s="89"/>
      <c r="H26" s="89"/>
      <c r="I26" s="90"/>
      <c r="J26" s="91"/>
      <c r="K26" s="66"/>
      <c r="L26" s="66"/>
      <c r="M26" s="66"/>
      <c r="N26" s="66"/>
    </row>
    <row r="27" spans="3:14" ht="28.5" customHeight="1" x14ac:dyDescent="0.25">
      <c r="C27" s="77">
        <v>1</v>
      </c>
      <c r="D27" s="77"/>
      <c r="E27" s="92" t="s">
        <v>68</v>
      </c>
      <c r="F27" s="93"/>
      <c r="G27" s="77" t="s">
        <v>4</v>
      </c>
      <c r="H27" s="77">
        <v>1</v>
      </c>
      <c r="I27" s="94">
        <v>7000</v>
      </c>
      <c r="J27" s="82">
        <f t="shared" ref="J27:J30" si="22">I27*H27</f>
        <v>7000</v>
      </c>
      <c r="K27" s="72"/>
      <c r="L27" s="72">
        <f>+J27*1.2</f>
        <v>8400</v>
      </c>
      <c r="M27" s="83"/>
      <c r="N27" s="83">
        <f t="shared" ref="N27" si="23">+L27*0.025</f>
        <v>210</v>
      </c>
    </row>
    <row r="28" spans="3:14" ht="27.75" customHeight="1" x14ac:dyDescent="0.25">
      <c r="C28" s="77">
        <f t="shared" ref="C28:C36" si="24">1+C27</f>
        <v>2</v>
      </c>
      <c r="D28" s="77"/>
      <c r="E28" s="92" t="s">
        <v>70</v>
      </c>
      <c r="F28" s="93"/>
      <c r="G28" s="77" t="s">
        <v>31</v>
      </c>
      <c r="H28" s="77">
        <v>1</v>
      </c>
      <c r="I28" s="94">
        <v>24000</v>
      </c>
      <c r="J28" s="82">
        <f t="shared" si="22"/>
        <v>24000</v>
      </c>
      <c r="K28" s="72">
        <f>+J28*1.2</f>
        <v>28800</v>
      </c>
      <c r="L28" s="72"/>
      <c r="M28" s="83">
        <f t="shared" ref="M28:M37" si="25">+K28*0.067</f>
        <v>1929.6000000000001</v>
      </c>
      <c r="N28" s="83"/>
    </row>
    <row r="29" spans="3:14" ht="29.25" customHeight="1" x14ac:dyDescent="0.25">
      <c r="C29" s="77">
        <f t="shared" si="24"/>
        <v>3</v>
      </c>
      <c r="D29" s="77"/>
      <c r="E29" s="92" t="s">
        <v>69</v>
      </c>
      <c r="F29" s="93"/>
      <c r="G29" s="77" t="s">
        <v>4</v>
      </c>
      <c r="H29" s="77">
        <v>1</v>
      </c>
      <c r="I29" s="94">
        <v>11000</v>
      </c>
      <c r="J29" s="82">
        <f t="shared" si="22"/>
        <v>11000</v>
      </c>
      <c r="K29" s="72"/>
      <c r="L29" s="72">
        <f>+J29*1.2</f>
        <v>13200</v>
      </c>
      <c r="M29" s="83"/>
      <c r="N29" s="83">
        <f t="shared" ref="N29" si="26">+L29*0.025</f>
        <v>330</v>
      </c>
    </row>
    <row r="30" spans="3:14" ht="28.5" customHeight="1" x14ac:dyDescent="0.25">
      <c r="C30" s="77">
        <f t="shared" si="24"/>
        <v>4</v>
      </c>
      <c r="D30" s="77"/>
      <c r="E30" s="92" t="s">
        <v>71</v>
      </c>
      <c r="F30" s="93"/>
      <c r="G30" s="77" t="s">
        <v>31</v>
      </c>
      <c r="H30" s="77">
        <v>1</v>
      </c>
      <c r="I30" s="94">
        <v>35000</v>
      </c>
      <c r="J30" s="82">
        <f t="shared" si="22"/>
        <v>35000</v>
      </c>
      <c r="K30" s="72">
        <f>+J30*1.2</f>
        <v>42000</v>
      </c>
      <c r="L30" s="72"/>
      <c r="M30" s="83">
        <f t="shared" ref="M30" si="27">+K30*0.067</f>
        <v>2814</v>
      </c>
      <c r="N30" s="83"/>
    </row>
    <row r="31" spans="3:14" ht="31.5" customHeight="1" x14ac:dyDescent="0.25">
      <c r="C31" s="77">
        <f t="shared" si="24"/>
        <v>5</v>
      </c>
      <c r="D31" s="77"/>
      <c r="E31" s="92" t="s">
        <v>72</v>
      </c>
      <c r="F31" s="93"/>
      <c r="G31" s="77" t="s">
        <v>4</v>
      </c>
      <c r="H31" s="77">
        <v>1</v>
      </c>
      <c r="I31" s="94">
        <v>2000</v>
      </c>
      <c r="J31" s="82">
        <f t="shared" ref="J31:J32" si="28">I31*H31</f>
        <v>2000</v>
      </c>
      <c r="K31" s="72"/>
      <c r="L31" s="72">
        <f>+J31*1.2</f>
        <v>2400</v>
      </c>
      <c r="M31" s="83"/>
      <c r="N31" s="83">
        <f t="shared" ref="N31" si="29">+L31*0.025</f>
        <v>60</v>
      </c>
    </row>
    <row r="32" spans="3:14" ht="30.75" customHeight="1" x14ac:dyDescent="0.25">
      <c r="C32" s="77">
        <f t="shared" si="24"/>
        <v>6</v>
      </c>
      <c r="D32" s="77"/>
      <c r="E32" s="92" t="s">
        <v>73</v>
      </c>
      <c r="F32" s="93"/>
      <c r="G32" s="77" t="s">
        <v>31</v>
      </c>
      <c r="H32" s="77">
        <v>1</v>
      </c>
      <c r="I32" s="94">
        <v>20000</v>
      </c>
      <c r="J32" s="82">
        <f t="shared" si="28"/>
        <v>20000</v>
      </c>
      <c r="K32" s="72">
        <f>+J32*1.2</f>
        <v>24000</v>
      </c>
      <c r="L32" s="72"/>
      <c r="M32" s="83">
        <f t="shared" ref="M32" si="30">+K32*0.067</f>
        <v>1608</v>
      </c>
      <c r="N32" s="83"/>
    </row>
    <row r="33" spans="3:14" ht="30.75" customHeight="1" x14ac:dyDescent="0.25">
      <c r="C33" s="77">
        <f t="shared" si="24"/>
        <v>7</v>
      </c>
      <c r="D33" s="77"/>
      <c r="E33" s="92" t="s">
        <v>74</v>
      </c>
      <c r="F33" s="93"/>
      <c r="G33" s="77" t="s">
        <v>4</v>
      </c>
      <c r="H33" s="77">
        <v>1</v>
      </c>
      <c r="I33" s="94">
        <v>1600</v>
      </c>
      <c r="J33" s="82">
        <f t="shared" ref="J33:J34" si="31">I33*H33</f>
        <v>1600</v>
      </c>
      <c r="K33" s="72"/>
      <c r="L33" s="72">
        <f>+J33*1.2</f>
        <v>1920</v>
      </c>
      <c r="M33" s="83"/>
      <c r="N33" s="83">
        <f t="shared" ref="N33" si="32">+L33*0.025</f>
        <v>48</v>
      </c>
    </row>
    <row r="34" spans="3:14" ht="30.75" customHeight="1" x14ac:dyDescent="0.25">
      <c r="C34" s="77">
        <f t="shared" si="24"/>
        <v>8</v>
      </c>
      <c r="D34" s="77"/>
      <c r="E34" s="92" t="s">
        <v>75</v>
      </c>
      <c r="F34" s="93"/>
      <c r="G34" s="77" t="s">
        <v>31</v>
      </c>
      <c r="H34" s="77">
        <v>1</v>
      </c>
      <c r="I34" s="94">
        <v>22000</v>
      </c>
      <c r="J34" s="82">
        <f t="shared" si="31"/>
        <v>22000</v>
      </c>
      <c r="K34" s="72">
        <f>+J34*1.2</f>
        <v>26400</v>
      </c>
      <c r="L34" s="72"/>
      <c r="M34" s="83">
        <f t="shared" ref="M34" si="33">+K34*0.067</f>
        <v>1768.8000000000002</v>
      </c>
      <c r="N34" s="83"/>
    </row>
    <row r="35" spans="3:14" ht="27.75" customHeight="1" x14ac:dyDescent="0.25">
      <c r="C35" s="77">
        <f t="shared" si="24"/>
        <v>9</v>
      </c>
      <c r="D35" s="77"/>
      <c r="E35" s="92" t="s">
        <v>76</v>
      </c>
      <c r="F35" s="93"/>
      <c r="G35" s="77" t="s">
        <v>31</v>
      </c>
      <c r="H35" s="77">
        <v>1</v>
      </c>
      <c r="I35" s="94">
        <v>2500</v>
      </c>
      <c r="J35" s="82">
        <f t="shared" ref="J35" si="34">I35*H35</f>
        <v>2500</v>
      </c>
      <c r="K35" s="72">
        <f>+J35*1.2</f>
        <v>3000</v>
      </c>
      <c r="L35" s="72"/>
      <c r="M35" s="83">
        <f t="shared" ref="M35" si="35">+K35*0.067</f>
        <v>201</v>
      </c>
      <c r="N35" s="83"/>
    </row>
    <row r="36" spans="3:14" ht="74.25" customHeight="1" x14ac:dyDescent="0.25">
      <c r="C36" s="77">
        <f t="shared" si="24"/>
        <v>10</v>
      </c>
      <c r="D36" s="77"/>
      <c r="E36" s="92" t="s">
        <v>77</v>
      </c>
      <c r="F36" s="93"/>
      <c r="G36" s="77" t="s">
        <v>31</v>
      </c>
      <c r="H36" s="77">
        <v>3</v>
      </c>
      <c r="I36" s="94">
        <v>4000</v>
      </c>
      <c r="J36" s="82">
        <f>I36*H36</f>
        <v>12000</v>
      </c>
      <c r="K36" s="72">
        <f>+J36*1.2</f>
        <v>14400</v>
      </c>
      <c r="L36" s="72"/>
      <c r="M36" s="83">
        <f t="shared" si="25"/>
        <v>964.80000000000007</v>
      </c>
      <c r="N36" s="83"/>
    </row>
    <row r="37" spans="3:14" ht="15.75" customHeight="1" x14ac:dyDescent="0.25">
      <c r="C37" s="53" t="s">
        <v>78</v>
      </c>
      <c r="D37" s="54"/>
      <c r="E37" s="54"/>
      <c r="F37" s="54"/>
      <c r="G37" s="54"/>
      <c r="H37" s="54"/>
      <c r="I37" s="11"/>
      <c r="J37" s="20">
        <f>SUM(J27:J36)</f>
        <v>137100</v>
      </c>
      <c r="K37" s="72"/>
      <c r="L37" s="72"/>
      <c r="M37" s="83">
        <f t="shared" si="25"/>
        <v>0</v>
      </c>
      <c r="N37" s="83"/>
    </row>
    <row r="38" spans="3:14" ht="15" customHeight="1" x14ac:dyDescent="0.25">
      <c r="C38" s="86" t="s">
        <v>41</v>
      </c>
      <c r="D38" s="87"/>
      <c r="E38" s="87"/>
      <c r="F38" s="87"/>
      <c r="G38" s="87"/>
      <c r="H38" s="87"/>
      <c r="I38" s="88"/>
      <c r="J38" s="82">
        <f>J37*0.05</f>
        <v>6855</v>
      </c>
      <c r="K38" s="72"/>
      <c r="L38" s="72"/>
      <c r="M38" s="76"/>
      <c r="N38" s="83"/>
    </row>
    <row r="39" spans="3:14" ht="14.25" customHeight="1" x14ac:dyDescent="0.25">
      <c r="C39" s="86" t="s">
        <v>42</v>
      </c>
      <c r="D39" s="87"/>
      <c r="E39" s="87"/>
      <c r="F39" s="87"/>
      <c r="G39" s="87"/>
      <c r="H39" s="87"/>
      <c r="I39" s="88"/>
      <c r="J39" s="82">
        <f>J37*0.1</f>
        <v>13710</v>
      </c>
      <c r="K39" s="72"/>
      <c r="L39" s="72"/>
      <c r="M39" s="76"/>
      <c r="N39" s="76"/>
    </row>
    <row r="40" spans="3:14" ht="14.25" customHeight="1" x14ac:dyDescent="0.25">
      <c r="C40" s="86" t="s">
        <v>43</v>
      </c>
      <c r="D40" s="87"/>
      <c r="E40" s="87"/>
      <c r="F40" s="87"/>
      <c r="G40" s="87"/>
      <c r="H40" s="87"/>
      <c r="I40" s="88"/>
      <c r="J40" s="82">
        <f>J37*0.05</f>
        <v>6855</v>
      </c>
      <c r="K40" s="72"/>
      <c r="L40" s="72"/>
      <c r="M40" s="76"/>
      <c r="N40" s="76"/>
    </row>
    <row r="41" spans="3:14" ht="15" customHeight="1" x14ac:dyDescent="0.25">
      <c r="C41" s="35" t="s">
        <v>23</v>
      </c>
      <c r="D41" s="87"/>
      <c r="E41" s="87"/>
      <c r="F41" s="87"/>
      <c r="G41" s="87"/>
      <c r="H41" s="87"/>
      <c r="I41" s="88"/>
      <c r="J41" s="20">
        <f>+J37+J38+J39+J40</f>
        <v>164520</v>
      </c>
      <c r="K41" s="21">
        <f>SUM(K27:K40)</f>
        <v>138600</v>
      </c>
      <c r="L41" s="21">
        <f>SUM(L27:L40)</f>
        <v>25920</v>
      </c>
      <c r="M41" s="22">
        <f>SUM(M27:M40)</f>
        <v>9286.2000000000007</v>
      </c>
      <c r="N41" s="22">
        <f>SUM(N27:N40)</f>
        <v>648</v>
      </c>
    </row>
    <row r="42" spans="3:14" ht="13.5" customHeight="1" x14ac:dyDescent="0.25">
      <c r="C42" s="89"/>
      <c r="D42" s="77" t="s">
        <v>46</v>
      </c>
      <c r="E42" s="36" t="s">
        <v>79</v>
      </c>
      <c r="F42" s="37"/>
      <c r="G42" s="95"/>
      <c r="H42" s="96"/>
      <c r="I42" s="97"/>
      <c r="J42" s="97"/>
      <c r="K42" s="72"/>
      <c r="L42" s="72"/>
      <c r="M42" s="76"/>
      <c r="N42" s="76"/>
    </row>
    <row r="43" spans="3:14" ht="29.25" customHeight="1" x14ac:dyDescent="0.25">
      <c r="C43" s="89">
        <v>1</v>
      </c>
      <c r="D43" s="89"/>
      <c r="E43" s="92" t="s">
        <v>80</v>
      </c>
      <c r="F43" s="93"/>
      <c r="G43" s="80" t="s">
        <v>31</v>
      </c>
      <c r="H43" s="81">
        <v>1</v>
      </c>
      <c r="I43" s="98">
        <v>35000</v>
      </c>
      <c r="J43" s="82">
        <f t="shared" ref="J43" si="36">I43*H43</f>
        <v>35000</v>
      </c>
      <c r="K43" s="72">
        <f>J43*1.2</f>
        <v>42000</v>
      </c>
      <c r="L43" s="72"/>
      <c r="M43" s="83">
        <f t="shared" ref="M43" si="37">+K43*0.067</f>
        <v>2814</v>
      </c>
      <c r="N43" s="83">
        <f t="shared" ref="N43" si="38">+L43*0.025</f>
        <v>0</v>
      </c>
    </row>
    <row r="44" spans="3:14" ht="105" customHeight="1" x14ac:dyDescent="0.25">
      <c r="C44" s="77">
        <v>2</v>
      </c>
      <c r="D44" s="89"/>
      <c r="E44" s="92" t="s">
        <v>121</v>
      </c>
      <c r="F44" s="93"/>
      <c r="G44" s="89" t="s">
        <v>4</v>
      </c>
      <c r="H44" s="89">
        <v>1</v>
      </c>
      <c r="I44" s="90">
        <v>50000</v>
      </c>
      <c r="J44" s="82">
        <f t="shared" ref="J44" si="39">I44*H44</f>
        <v>50000</v>
      </c>
      <c r="K44" s="72">
        <f>+J44*1.2</f>
        <v>60000</v>
      </c>
      <c r="L44" s="72"/>
      <c r="M44" s="83">
        <f t="shared" ref="M44" si="40">+K44*0.067</f>
        <v>4020.0000000000005</v>
      </c>
      <c r="N44" s="83"/>
    </row>
    <row r="45" spans="3:14" ht="13.5" customHeight="1" x14ac:dyDescent="0.25">
      <c r="C45" s="35" t="s">
        <v>81</v>
      </c>
      <c r="D45" s="38"/>
      <c r="E45" s="38"/>
      <c r="F45" s="38"/>
      <c r="G45" s="38"/>
      <c r="H45" s="38"/>
      <c r="I45" s="99"/>
      <c r="J45" s="20">
        <f>SUM(J43:J44)</f>
        <v>85000</v>
      </c>
      <c r="K45" s="23"/>
      <c r="L45" s="23"/>
      <c r="M45" s="24"/>
      <c r="N45" s="24"/>
    </row>
    <row r="46" spans="3:14" ht="13.5" customHeight="1" x14ac:dyDescent="0.25">
      <c r="C46" s="86" t="s">
        <v>41</v>
      </c>
      <c r="D46" s="87"/>
      <c r="E46" s="87"/>
      <c r="F46" s="87"/>
      <c r="G46" s="87"/>
      <c r="H46" s="87"/>
      <c r="I46" s="88"/>
      <c r="J46" s="82">
        <f>J45*0.05</f>
        <v>4250</v>
      </c>
      <c r="K46" s="72"/>
      <c r="L46" s="72"/>
      <c r="M46" s="76"/>
      <c r="N46" s="76"/>
    </row>
    <row r="47" spans="3:14" ht="13.5" customHeight="1" x14ac:dyDescent="0.25">
      <c r="C47" s="86" t="s">
        <v>42</v>
      </c>
      <c r="D47" s="87"/>
      <c r="E47" s="87"/>
      <c r="F47" s="87"/>
      <c r="G47" s="87"/>
      <c r="H47" s="87"/>
      <c r="I47" s="88"/>
      <c r="J47" s="82">
        <f>J45*0.1</f>
        <v>8500</v>
      </c>
      <c r="K47" s="72"/>
      <c r="L47" s="72"/>
      <c r="M47" s="76"/>
      <c r="N47" s="76"/>
    </row>
    <row r="48" spans="3:14" ht="13.5" customHeight="1" x14ac:dyDescent="0.25">
      <c r="C48" s="86" t="s">
        <v>53</v>
      </c>
      <c r="D48" s="87"/>
      <c r="E48" s="87"/>
      <c r="F48" s="87"/>
      <c r="G48" s="87"/>
      <c r="H48" s="87"/>
      <c r="I48" s="88"/>
      <c r="J48" s="82">
        <f>J45*0.05</f>
        <v>4250</v>
      </c>
      <c r="K48" s="72"/>
      <c r="L48" s="72"/>
      <c r="M48" s="83"/>
      <c r="N48" s="83"/>
    </row>
    <row r="49" spans="3:14" ht="13.5" customHeight="1" x14ac:dyDescent="0.25">
      <c r="C49" s="35" t="s">
        <v>23</v>
      </c>
      <c r="D49" s="87"/>
      <c r="E49" s="87"/>
      <c r="F49" s="87"/>
      <c r="G49" s="87"/>
      <c r="H49" s="87"/>
      <c r="I49" s="88"/>
      <c r="J49" s="20">
        <f>+J45+J46+J47+J48</f>
        <v>102000</v>
      </c>
      <c r="K49" s="23">
        <f>SUM(K43:K48)</f>
        <v>102000</v>
      </c>
      <c r="L49" s="23"/>
      <c r="M49" s="83">
        <f>SUM(M42:M48)</f>
        <v>6834</v>
      </c>
      <c r="N49" s="83">
        <f>SUM(N42:N48)</f>
        <v>0</v>
      </c>
    </row>
    <row r="50" spans="3:14" ht="17.25" customHeight="1" x14ac:dyDescent="0.3">
      <c r="C50" s="55" t="s">
        <v>82</v>
      </c>
      <c r="D50" s="56"/>
      <c r="E50" s="56"/>
      <c r="F50" s="56"/>
      <c r="G50" s="56"/>
      <c r="H50" s="56"/>
      <c r="I50" s="57"/>
      <c r="J50" s="30">
        <f>+J25+J41+J49</f>
        <v>384096</v>
      </c>
      <c r="K50" s="23">
        <f>+K25+K41+K49</f>
        <v>338976</v>
      </c>
      <c r="L50" s="23">
        <f>+L25+L41+L49</f>
        <v>45120</v>
      </c>
      <c r="M50" s="24">
        <f>+M25+M41+M49</f>
        <v>22711.392</v>
      </c>
      <c r="N50" s="24">
        <f>+N25+N41+N49</f>
        <v>1128</v>
      </c>
    </row>
    <row r="51" spans="3:14" ht="14.25" customHeight="1" x14ac:dyDescent="0.3">
      <c r="C51" s="39" t="s">
        <v>83</v>
      </c>
      <c r="D51" s="40"/>
      <c r="E51" s="40"/>
      <c r="F51" s="40"/>
      <c r="G51" s="40"/>
      <c r="H51" s="40"/>
      <c r="I51" s="40"/>
      <c r="J51" s="40"/>
      <c r="K51" s="23"/>
      <c r="L51" s="23"/>
      <c r="M51" s="24"/>
      <c r="N51" s="24"/>
    </row>
    <row r="52" spans="3:14" ht="30" customHeight="1" x14ac:dyDescent="0.25">
      <c r="C52" s="89"/>
      <c r="D52" s="77" t="s">
        <v>94</v>
      </c>
      <c r="E52" s="36" t="s">
        <v>93</v>
      </c>
      <c r="F52" s="37"/>
      <c r="G52" s="89"/>
      <c r="H52" s="81"/>
      <c r="I52" s="98"/>
      <c r="J52" s="98"/>
      <c r="K52" s="72"/>
      <c r="L52" s="72"/>
      <c r="M52" s="76"/>
      <c r="N52" s="76"/>
    </row>
    <row r="53" spans="3:14" ht="14.25" customHeight="1" x14ac:dyDescent="0.25">
      <c r="C53" s="77">
        <f t="shared" ref="C53:C58" si="41">+C52+1</f>
        <v>1</v>
      </c>
      <c r="D53" s="77"/>
      <c r="E53" s="100" t="s">
        <v>102</v>
      </c>
      <c r="F53" s="101"/>
      <c r="G53" s="89" t="s">
        <v>3</v>
      </c>
      <c r="H53" s="80">
        <v>240</v>
      </c>
      <c r="I53" s="82">
        <v>75</v>
      </c>
      <c r="J53" s="82">
        <f t="shared" ref="J53" si="42">I53*H53</f>
        <v>18000</v>
      </c>
      <c r="K53" s="72"/>
      <c r="L53" s="72">
        <f>+J53*1.2</f>
        <v>21600</v>
      </c>
      <c r="M53" s="83"/>
      <c r="N53" s="83">
        <f t="shared" ref="N53" si="43">+L53*0.025</f>
        <v>540</v>
      </c>
    </row>
    <row r="54" spans="3:14" ht="15" customHeight="1" x14ac:dyDescent="0.25">
      <c r="C54" s="77">
        <f t="shared" si="41"/>
        <v>2</v>
      </c>
      <c r="D54" s="77"/>
      <c r="E54" s="100" t="s">
        <v>97</v>
      </c>
      <c r="F54" s="101"/>
      <c r="G54" s="89" t="s">
        <v>3</v>
      </c>
      <c r="H54" s="80">
        <v>470</v>
      </c>
      <c r="I54" s="82">
        <v>80</v>
      </c>
      <c r="J54" s="82">
        <f t="shared" ref="J54:J56" si="44">I54*H54</f>
        <v>37600</v>
      </c>
      <c r="K54" s="72"/>
      <c r="L54" s="72">
        <f t="shared" ref="L54:L58" si="45">+J54*1.2</f>
        <v>45120</v>
      </c>
      <c r="M54" s="83"/>
      <c r="N54" s="83">
        <f t="shared" ref="N54:N59" si="46">+L54*0.025</f>
        <v>1128</v>
      </c>
    </row>
    <row r="55" spans="3:14" ht="15" customHeight="1" x14ac:dyDescent="0.25">
      <c r="C55" s="77">
        <f t="shared" si="41"/>
        <v>3</v>
      </c>
      <c r="D55" s="77"/>
      <c r="E55" s="100" t="s">
        <v>103</v>
      </c>
      <c r="F55" s="101"/>
      <c r="G55" s="89" t="s">
        <v>3</v>
      </c>
      <c r="H55" s="80">
        <v>555</v>
      </c>
      <c r="I55" s="82">
        <v>85</v>
      </c>
      <c r="J55" s="82">
        <f t="shared" si="44"/>
        <v>47175</v>
      </c>
      <c r="K55" s="72"/>
      <c r="L55" s="72">
        <f t="shared" si="45"/>
        <v>56610</v>
      </c>
      <c r="M55" s="83"/>
      <c r="N55" s="83">
        <f t="shared" si="46"/>
        <v>1415.25</v>
      </c>
    </row>
    <row r="56" spans="3:14" ht="15.75" customHeight="1" x14ac:dyDescent="0.25">
      <c r="C56" s="77">
        <f t="shared" si="41"/>
        <v>4</v>
      </c>
      <c r="D56" s="77"/>
      <c r="E56" s="100" t="s">
        <v>101</v>
      </c>
      <c r="F56" s="101"/>
      <c r="G56" s="89" t="s">
        <v>3</v>
      </c>
      <c r="H56" s="80">
        <v>2445</v>
      </c>
      <c r="I56" s="82">
        <v>100</v>
      </c>
      <c r="J56" s="82">
        <f t="shared" si="44"/>
        <v>244500</v>
      </c>
      <c r="K56" s="72"/>
      <c r="L56" s="72">
        <f t="shared" si="45"/>
        <v>293400</v>
      </c>
      <c r="M56" s="83"/>
      <c r="N56" s="83">
        <f t="shared" si="46"/>
        <v>7335</v>
      </c>
    </row>
    <row r="57" spans="3:14" ht="29.25" customHeight="1" x14ac:dyDescent="0.25">
      <c r="C57" s="77">
        <f t="shared" si="41"/>
        <v>5</v>
      </c>
      <c r="D57" s="102"/>
      <c r="E57" s="100" t="s">
        <v>98</v>
      </c>
      <c r="F57" s="101"/>
      <c r="G57" s="80" t="s">
        <v>31</v>
      </c>
      <c r="H57" s="80">
        <v>11</v>
      </c>
      <c r="I57" s="82">
        <v>915</v>
      </c>
      <c r="J57" s="82">
        <f t="shared" ref="J57" si="47">I57*H57</f>
        <v>10065</v>
      </c>
      <c r="K57" s="72"/>
      <c r="L57" s="72">
        <f t="shared" si="45"/>
        <v>12078</v>
      </c>
      <c r="M57" s="83"/>
      <c r="N57" s="83">
        <f t="shared" si="46"/>
        <v>301.95</v>
      </c>
    </row>
    <row r="58" spans="3:14" ht="29.25" customHeight="1" x14ac:dyDescent="0.25">
      <c r="C58" s="77">
        <f t="shared" si="41"/>
        <v>6</v>
      </c>
      <c r="D58" s="102"/>
      <c r="E58" s="100" t="s">
        <v>104</v>
      </c>
      <c r="F58" s="101"/>
      <c r="G58" s="80" t="s">
        <v>31</v>
      </c>
      <c r="H58" s="80">
        <v>80</v>
      </c>
      <c r="I58" s="82">
        <v>200</v>
      </c>
      <c r="J58" s="82">
        <f t="shared" ref="J58" si="48">I58*H58</f>
        <v>16000</v>
      </c>
      <c r="K58" s="72"/>
      <c r="L58" s="72">
        <f t="shared" si="45"/>
        <v>19200</v>
      </c>
      <c r="M58" s="83"/>
      <c r="N58" s="83">
        <f t="shared" si="46"/>
        <v>480</v>
      </c>
    </row>
    <row r="59" spans="3:14" ht="15" customHeight="1" x14ac:dyDescent="0.25">
      <c r="C59" s="35" t="s">
        <v>95</v>
      </c>
      <c r="D59" s="38"/>
      <c r="E59" s="38"/>
      <c r="F59" s="38"/>
      <c r="G59" s="38"/>
      <c r="H59" s="38"/>
      <c r="I59" s="99"/>
      <c r="J59" s="20">
        <f>SUM(J53:J58)</f>
        <v>373340</v>
      </c>
      <c r="K59" s="103"/>
      <c r="L59" s="103"/>
      <c r="M59" s="83"/>
      <c r="N59" s="83">
        <f t="shared" si="46"/>
        <v>0</v>
      </c>
    </row>
    <row r="60" spans="3:14" ht="15" customHeight="1" x14ac:dyDescent="0.25">
      <c r="C60" s="86" t="s">
        <v>41</v>
      </c>
      <c r="D60" s="87"/>
      <c r="E60" s="87"/>
      <c r="F60" s="87"/>
      <c r="G60" s="87"/>
      <c r="H60" s="87"/>
      <c r="I60" s="88"/>
      <c r="J60" s="82">
        <f>J59*0.05</f>
        <v>18667</v>
      </c>
      <c r="K60" s="103"/>
      <c r="L60" s="103"/>
      <c r="M60" s="83"/>
      <c r="N60" s="83"/>
    </row>
    <row r="61" spans="3:14" ht="15" customHeight="1" x14ac:dyDescent="0.25">
      <c r="C61" s="86" t="s">
        <v>42</v>
      </c>
      <c r="D61" s="87"/>
      <c r="E61" s="87"/>
      <c r="F61" s="87"/>
      <c r="G61" s="87"/>
      <c r="H61" s="87"/>
      <c r="I61" s="88"/>
      <c r="J61" s="82">
        <f>J59*0.1</f>
        <v>37334</v>
      </c>
      <c r="K61" s="103"/>
      <c r="L61" s="103"/>
      <c r="M61" s="83"/>
      <c r="N61" s="83"/>
    </row>
    <row r="62" spans="3:14" ht="15" customHeight="1" x14ac:dyDescent="0.25">
      <c r="C62" s="86" t="s">
        <v>53</v>
      </c>
      <c r="D62" s="87"/>
      <c r="E62" s="87"/>
      <c r="F62" s="87"/>
      <c r="G62" s="87"/>
      <c r="H62" s="87"/>
      <c r="I62" s="88"/>
      <c r="J62" s="82">
        <f>J59*0.05</f>
        <v>18667</v>
      </c>
      <c r="K62" s="103"/>
      <c r="L62" s="103"/>
      <c r="M62" s="83"/>
      <c r="N62" s="83"/>
    </row>
    <row r="63" spans="3:14" ht="15" customHeight="1" x14ac:dyDescent="0.25">
      <c r="C63" s="35" t="s">
        <v>23</v>
      </c>
      <c r="D63" s="87"/>
      <c r="E63" s="87"/>
      <c r="F63" s="87"/>
      <c r="G63" s="87"/>
      <c r="H63" s="87"/>
      <c r="I63" s="88"/>
      <c r="J63" s="20">
        <f>+J59+J60+J61+J62</f>
        <v>448008</v>
      </c>
      <c r="K63" s="103"/>
      <c r="L63" s="103">
        <f>SUM(L53:L60)</f>
        <v>448008</v>
      </c>
      <c r="M63" s="83"/>
      <c r="N63" s="83">
        <f t="shared" ref="N63" si="49">+L63*0.025</f>
        <v>11200.2</v>
      </c>
    </row>
    <row r="64" spans="3:14" ht="27" customHeight="1" x14ac:dyDescent="0.25">
      <c r="C64" s="33"/>
      <c r="D64" s="77" t="s">
        <v>94</v>
      </c>
      <c r="E64" s="36" t="s">
        <v>96</v>
      </c>
      <c r="F64" s="37"/>
      <c r="G64" s="90"/>
      <c r="H64" s="90"/>
      <c r="I64" s="90"/>
      <c r="J64" s="11"/>
      <c r="K64" s="72"/>
      <c r="L64" s="72"/>
      <c r="M64" s="76"/>
      <c r="N64" s="76"/>
    </row>
    <row r="65" spans="3:14" ht="15.75" customHeight="1" x14ac:dyDescent="0.25">
      <c r="C65" s="77">
        <v>1</v>
      </c>
      <c r="D65" s="90"/>
      <c r="E65" s="100" t="s">
        <v>100</v>
      </c>
      <c r="F65" s="101"/>
      <c r="G65" s="89" t="s">
        <v>3</v>
      </c>
      <c r="H65" s="80">
        <v>1265</v>
      </c>
      <c r="I65" s="82">
        <v>100</v>
      </c>
      <c r="J65" s="82">
        <f t="shared" ref="J65:J69" si="50">I65*H65</f>
        <v>126500</v>
      </c>
      <c r="K65" s="72"/>
      <c r="L65" s="72">
        <f t="shared" ref="L65" si="51">+J65*1.2</f>
        <v>151800</v>
      </c>
      <c r="M65" s="83"/>
      <c r="N65" s="83">
        <f t="shared" ref="N65" si="52">+L65*0.025</f>
        <v>3795</v>
      </c>
    </row>
    <row r="66" spans="3:14" ht="15.75" customHeight="1" x14ac:dyDescent="0.25">
      <c r="C66" s="77">
        <f>+C65+1</f>
        <v>2</v>
      </c>
      <c r="D66" s="104"/>
      <c r="E66" s="100" t="s">
        <v>123</v>
      </c>
      <c r="F66" s="101"/>
      <c r="G66" s="89" t="s">
        <v>3</v>
      </c>
      <c r="H66" s="80">
        <v>395</v>
      </c>
      <c r="I66" s="82">
        <v>85</v>
      </c>
      <c r="J66" s="82">
        <f t="shared" ref="J66" si="53">I66*H66</f>
        <v>33575</v>
      </c>
      <c r="K66" s="72"/>
      <c r="L66" s="72">
        <f t="shared" ref="L66" si="54">+J66*1.2</f>
        <v>40290</v>
      </c>
      <c r="M66" s="83"/>
      <c r="N66" s="83">
        <f t="shared" ref="N66" si="55">+L66*0.025</f>
        <v>1007.25</v>
      </c>
    </row>
    <row r="67" spans="3:14" ht="15.75" customHeight="1" x14ac:dyDescent="0.25">
      <c r="C67" s="77">
        <f t="shared" ref="C67:C69" si="56">+C66+1</f>
        <v>3</v>
      </c>
      <c r="D67" s="104"/>
      <c r="E67" s="100" t="s">
        <v>124</v>
      </c>
      <c r="F67" s="101"/>
      <c r="G67" s="89" t="s">
        <v>3</v>
      </c>
      <c r="H67" s="80">
        <v>130</v>
      </c>
      <c r="I67" s="82">
        <v>75</v>
      </c>
      <c r="J67" s="82">
        <f t="shared" ref="J67" si="57">I67*H67</f>
        <v>9750</v>
      </c>
      <c r="K67" s="72"/>
      <c r="L67" s="72">
        <f t="shared" ref="L67" si="58">+J67*1.2</f>
        <v>11700</v>
      </c>
      <c r="M67" s="83"/>
      <c r="N67" s="83">
        <f t="shared" ref="N67" si="59">+L67*0.025</f>
        <v>292.5</v>
      </c>
    </row>
    <row r="68" spans="3:14" ht="30" customHeight="1" x14ac:dyDescent="0.25">
      <c r="C68" s="77">
        <f t="shared" si="56"/>
        <v>4</v>
      </c>
      <c r="D68" s="102"/>
      <c r="E68" s="100" t="s">
        <v>98</v>
      </c>
      <c r="F68" s="101"/>
      <c r="G68" s="80" t="s">
        <v>31</v>
      </c>
      <c r="H68" s="80">
        <v>5</v>
      </c>
      <c r="I68" s="82">
        <v>915</v>
      </c>
      <c r="J68" s="82">
        <f t="shared" si="50"/>
        <v>4575</v>
      </c>
      <c r="K68" s="72"/>
      <c r="L68" s="72">
        <f t="shared" ref="L68:L69" si="60">+J68*1.2</f>
        <v>5490</v>
      </c>
      <c r="M68" s="83"/>
      <c r="N68" s="83">
        <f t="shared" ref="N68:N69" si="61">+L68*0.025</f>
        <v>137.25</v>
      </c>
    </row>
    <row r="69" spans="3:14" ht="30" customHeight="1" x14ac:dyDescent="0.25">
      <c r="C69" s="77">
        <f t="shared" si="56"/>
        <v>5</v>
      </c>
      <c r="D69" s="102"/>
      <c r="E69" s="100" t="s">
        <v>105</v>
      </c>
      <c r="F69" s="101"/>
      <c r="G69" s="80" t="s">
        <v>31</v>
      </c>
      <c r="H69" s="80">
        <v>23</v>
      </c>
      <c r="I69" s="82">
        <v>200</v>
      </c>
      <c r="J69" s="82">
        <f t="shared" si="50"/>
        <v>4600</v>
      </c>
      <c r="K69" s="72"/>
      <c r="L69" s="72">
        <f t="shared" si="60"/>
        <v>5520</v>
      </c>
      <c r="M69" s="83"/>
      <c r="N69" s="83">
        <f t="shared" si="61"/>
        <v>138</v>
      </c>
    </row>
    <row r="70" spans="3:14" ht="15" customHeight="1" x14ac:dyDescent="0.25">
      <c r="C70" s="35" t="s">
        <v>99</v>
      </c>
      <c r="D70" s="38"/>
      <c r="E70" s="38"/>
      <c r="F70" s="38"/>
      <c r="G70" s="38"/>
      <c r="H70" s="38"/>
      <c r="I70" s="99"/>
      <c r="J70" s="20">
        <f>SUM(J65:J69)</f>
        <v>179000</v>
      </c>
      <c r="K70" s="72"/>
      <c r="L70" s="72"/>
      <c r="M70" s="76"/>
      <c r="N70" s="76"/>
    </row>
    <row r="71" spans="3:14" ht="15" customHeight="1" x14ac:dyDescent="0.25">
      <c r="C71" s="86" t="s">
        <v>41</v>
      </c>
      <c r="D71" s="87"/>
      <c r="E71" s="87"/>
      <c r="F71" s="87"/>
      <c r="G71" s="87"/>
      <c r="H71" s="87"/>
      <c r="I71" s="88"/>
      <c r="J71" s="82">
        <f>J70*0.05</f>
        <v>8950</v>
      </c>
      <c r="K71" s="72"/>
      <c r="L71" s="72"/>
      <c r="M71" s="76"/>
      <c r="N71" s="76"/>
    </row>
    <row r="72" spans="3:14" ht="15" customHeight="1" x14ac:dyDescent="0.25">
      <c r="C72" s="86" t="s">
        <v>42</v>
      </c>
      <c r="D72" s="87"/>
      <c r="E72" s="87"/>
      <c r="F72" s="87"/>
      <c r="G72" s="87"/>
      <c r="H72" s="87"/>
      <c r="I72" s="88"/>
      <c r="J72" s="82">
        <f>J70*0.1</f>
        <v>17900</v>
      </c>
      <c r="K72" s="72"/>
      <c r="L72" s="72"/>
      <c r="M72" s="76"/>
      <c r="N72" s="76"/>
    </row>
    <row r="73" spans="3:14" ht="15" customHeight="1" x14ac:dyDescent="0.25">
      <c r="C73" s="86" t="s">
        <v>53</v>
      </c>
      <c r="D73" s="87"/>
      <c r="E73" s="87"/>
      <c r="F73" s="87"/>
      <c r="G73" s="87"/>
      <c r="H73" s="87"/>
      <c r="I73" s="88"/>
      <c r="J73" s="82">
        <f>J70*0.05</f>
        <v>8950</v>
      </c>
      <c r="K73" s="72"/>
      <c r="L73" s="72"/>
      <c r="M73" s="76"/>
      <c r="N73" s="76"/>
    </row>
    <row r="74" spans="3:14" ht="15.75" customHeight="1" x14ac:dyDescent="0.25">
      <c r="C74" s="35" t="s">
        <v>23</v>
      </c>
      <c r="D74" s="87"/>
      <c r="E74" s="87"/>
      <c r="F74" s="87"/>
      <c r="G74" s="87"/>
      <c r="H74" s="87"/>
      <c r="I74" s="88"/>
      <c r="J74" s="20">
        <f>+J70+J71+J72+J73</f>
        <v>214800</v>
      </c>
      <c r="K74" s="103"/>
      <c r="L74" s="103">
        <f>SUM(L64:L71)</f>
        <v>214800</v>
      </c>
      <c r="M74" s="83"/>
      <c r="N74" s="83">
        <f t="shared" ref="N74" si="62">+L74*0.025</f>
        <v>5370</v>
      </c>
    </row>
    <row r="75" spans="3:14" ht="27.75" customHeight="1" x14ac:dyDescent="0.25">
      <c r="C75" s="33"/>
      <c r="D75" s="75" t="s">
        <v>84</v>
      </c>
      <c r="E75" s="36" t="s">
        <v>106</v>
      </c>
      <c r="F75" s="37"/>
      <c r="G75" s="90"/>
      <c r="H75" s="90"/>
      <c r="I75" s="90"/>
      <c r="J75" s="11"/>
      <c r="K75" s="72"/>
      <c r="L75" s="72"/>
      <c r="M75" s="76"/>
      <c r="N75" s="76"/>
    </row>
    <row r="76" spans="3:14" ht="27" customHeight="1" x14ac:dyDescent="0.25">
      <c r="C76" s="89">
        <v>1</v>
      </c>
      <c r="D76" s="75"/>
      <c r="E76" s="100" t="s">
        <v>125</v>
      </c>
      <c r="F76" s="101"/>
      <c r="G76" s="89" t="s">
        <v>3</v>
      </c>
      <c r="H76" s="80">
        <v>4985</v>
      </c>
      <c r="I76" s="82">
        <v>120</v>
      </c>
      <c r="J76" s="82">
        <f t="shared" ref="J76:J77" si="63">I76*H76</f>
        <v>598200</v>
      </c>
      <c r="K76" s="72"/>
      <c r="L76" s="72">
        <f t="shared" ref="L76" si="64">+J76*1.2</f>
        <v>717840</v>
      </c>
      <c r="M76" s="83"/>
      <c r="N76" s="83">
        <f t="shared" ref="N76" si="65">+L76*0.025</f>
        <v>17946</v>
      </c>
    </row>
    <row r="77" spans="3:14" ht="27" customHeight="1" x14ac:dyDescent="0.25">
      <c r="C77" s="77">
        <f t="shared" ref="C77" si="66">+C76+1</f>
        <v>2</v>
      </c>
      <c r="D77" s="75"/>
      <c r="E77" s="100" t="s">
        <v>105</v>
      </c>
      <c r="F77" s="101"/>
      <c r="G77" s="80" t="s">
        <v>31</v>
      </c>
      <c r="H77" s="80">
        <v>113</v>
      </c>
      <c r="I77" s="82">
        <v>200</v>
      </c>
      <c r="J77" s="82">
        <f t="shared" si="63"/>
        <v>22600</v>
      </c>
      <c r="K77" s="72"/>
      <c r="L77" s="72">
        <f t="shared" ref="L77" si="67">+J77*1.2</f>
        <v>27120</v>
      </c>
      <c r="M77" s="83"/>
      <c r="N77" s="83">
        <f t="shared" ref="N77" si="68">+L77*0.025</f>
        <v>678</v>
      </c>
    </row>
    <row r="78" spans="3:14" ht="13.5" customHeight="1" x14ac:dyDescent="0.25">
      <c r="C78" s="35" t="s">
        <v>116</v>
      </c>
      <c r="D78" s="38"/>
      <c r="E78" s="38"/>
      <c r="F78" s="38"/>
      <c r="G78" s="38"/>
      <c r="H78" s="38"/>
      <c r="I78" s="99"/>
      <c r="J78" s="20">
        <f>SUM(J76:J77)</f>
        <v>620800</v>
      </c>
      <c r="K78" s="72"/>
      <c r="L78" s="72"/>
      <c r="M78" s="76"/>
      <c r="N78" s="76"/>
    </row>
    <row r="79" spans="3:14" ht="13.5" customHeight="1" x14ac:dyDescent="0.25">
      <c r="C79" s="86" t="s">
        <v>41</v>
      </c>
      <c r="D79" s="87"/>
      <c r="E79" s="87"/>
      <c r="F79" s="87"/>
      <c r="G79" s="87"/>
      <c r="H79" s="87"/>
      <c r="I79" s="88"/>
      <c r="J79" s="82">
        <f>J78*0.05</f>
        <v>31040</v>
      </c>
      <c r="K79" s="72"/>
      <c r="L79" s="72"/>
      <c r="M79" s="76"/>
      <c r="N79" s="76"/>
    </row>
    <row r="80" spans="3:14" ht="13.5" customHeight="1" x14ac:dyDescent="0.25">
      <c r="C80" s="86" t="s">
        <v>42</v>
      </c>
      <c r="D80" s="87"/>
      <c r="E80" s="87"/>
      <c r="F80" s="87"/>
      <c r="G80" s="87"/>
      <c r="H80" s="87"/>
      <c r="I80" s="88"/>
      <c r="J80" s="82">
        <f>J78*0.1</f>
        <v>62080</v>
      </c>
      <c r="K80" s="72"/>
      <c r="L80" s="72"/>
      <c r="M80" s="76"/>
      <c r="N80" s="76"/>
    </row>
    <row r="81" spans="3:14" ht="15" customHeight="1" x14ac:dyDescent="0.25">
      <c r="C81" s="86" t="s">
        <v>53</v>
      </c>
      <c r="D81" s="87"/>
      <c r="E81" s="87"/>
      <c r="F81" s="87"/>
      <c r="G81" s="87"/>
      <c r="H81" s="87"/>
      <c r="I81" s="88"/>
      <c r="J81" s="82">
        <f>J78*0.05</f>
        <v>31040</v>
      </c>
      <c r="K81" s="72"/>
      <c r="L81" s="72"/>
      <c r="M81" s="76"/>
      <c r="N81" s="76"/>
    </row>
    <row r="82" spans="3:14" ht="13.5" customHeight="1" x14ac:dyDescent="0.25">
      <c r="C82" s="35" t="s">
        <v>23</v>
      </c>
      <c r="D82" s="87"/>
      <c r="E82" s="87"/>
      <c r="F82" s="87"/>
      <c r="G82" s="87"/>
      <c r="H82" s="87"/>
      <c r="I82" s="88"/>
      <c r="J82" s="20">
        <f>+J78+J79+J80+J81</f>
        <v>744960</v>
      </c>
      <c r="K82" s="72"/>
      <c r="L82" s="72">
        <f>SUM(L76:L81)</f>
        <v>744960</v>
      </c>
      <c r="M82" s="76"/>
      <c r="N82" s="76">
        <f t="shared" ref="N82" si="69">+L82*0.025</f>
        <v>18624</v>
      </c>
    </row>
    <row r="83" spans="3:14" ht="30" customHeight="1" x14ac:dyDescent="0.25">
      <c r="C83" s="33"/>
      <c r="D83" s="75" t="s">
        <v>84</v>
      </c>
      <c r="E83" s="36" t="s">
        <v>107</v>
      </c>
      <c r="F83" s="37"/>
      <c r="G83" s="90"/>
      <c r="H83" s="90"/>
      <c r="I83" s="90"/>
      <c r="J83" s="11"/>
      <c r="K83" s="72"/>
      <c r="L83" s="72"/>
      <c r="M83" s="76"/>
      <c r="N83" s="76"/>
    </row>
    <row r="84" spans="3:14" ht="30" customHeight="1" x14ac:dyDescent="0.25">
      <c r="C84" s="80">
        <v>1</v>
      </c>
      <c r="D84" s="75"/>
      <c r="E84" s="100" t="s">
        <v>108</v>
      </c>
      <c r="F84" s="101"/>
      <c r="G84" s="89" t="s">
        <v>3</v>
      </c>
      <c r="H84" s="28">
        <v>270</v>
      </c>
      <c r="I84" s="98">
        <v>90</v>
      </c>
      <c r="J84" s="82">
        <f t="shared" ref="J84:J85" si="70">I84*H84</f>
        <v>24300</v>
      </c>
      <c r="K84" s="72"/>
      <c r="L84" s="72">
        <f t="shared" ref="L84:L85" si="71">+J84*1.2</f>
        <v>29160</v>
      </c>
      <c r="M84" s="83"/>
      <c r="N84" s="83">
        <f t="shared" ref="N84:N85" si="72">+L84*0.025</f>
        <v>729</v>
      </c>
    </row>
    <row r="85" spans="3:14" ht="30" customHeight="1" x14ac:dyDescent="0.25">
      <c r="C85" s="77">
        <f t="shared" ref="C85" si="73">+C84+1</f>
        <v>2</v>
      </c>
      <c r="D85" s="75"/>
      <c r="E85" s="100" t="s">
        <v>109</v>
      </c>
      <c r="F85" s="101"/>
      <c r="G85" s="75" t="s">
        <v>3</v>
      </c>
      <c r="H85" s="28">
        <v>985</v>
      </c>
      <c r="I85" s="98">
        <v>95</v>
      </c>
      <c r="J85" s="82">
        <f t="shared" si="70"/>
        <v>93575</v>
      </c>
      <c r="K85" s="72"/>
      <c r="L85" s="72">
        <f t="shared" si="71"/>
        <v>112290</v>
      </c>
      <c r="M85" s="83"/>
      <c r="N85" s="83">
        <f t="shared" si="72"/>
        <v>2807.25</v>
      </c>
    </row>
    <row r="86" spans="3:14" ht="15" customHeight="1" x14ac:dyDescent="0.25">
      <c r="C86" s="35" t="s">
        <v>110</v>
      </c>
      <c r="D86" s="38"/>
      <c r="E86" s="38"/>
      <c r="F86" s="38"/>
      <c r="G86" s="38"/>
      <c r="H86" s="38"/>
      <c r="I86" s="99"/>
      <c r="J86" s="20">
        <f>SUM(J84:J85)</f>
        <v>117875</v>
      </c>
      <c r="K86" s="72"/>
      <c r="L86" s="72"/>
      <c r="M86" s="76"/>
      <c r="N86" s="76"/>
    </row>
    <row r="87" spans="3:14" ht="15" customHeight="1" x14ac:dyDescent="0.25">
      <c r="C87" s="86" t="s">
        <v>41</v>
      </c>
      <c r="D87" s="87"/>
      <c r="E87" s="87"/>
      <c r="F87" s="87"/>
      <c r="G87" s="87"/>
      <c r="H87" s="87"/>
      <c r="I87" s="88"/>
      <c r="J87" s="82">
        <f>J86*0.05</f>
        <v>5893.75</v>
      </c>
      <c r="K87" s="72"/>
      <c r="L87" s="72"/>
      <c r="M87" s="76"/>
      <c r="N87" s="76"/>
    </row>
    <row r="88" spans="3:14" ht="15" customHeight="1" x14ac:dyDescent="0.25">
      <c r="C88" s="86" t="s">
        <v>42</v>
      </c>
      <c r="D88" s="87"/>
      <c r="E88" s="87"/>
      <c r="F88" s="87"/>
      <c r="G88" s="87"/>
      <c r="H88" s="87"/>
      <c r="I88" s="88"/>
      <c r="J88" s="82">
        <f>J86*0.1</f>
        <v>11787.5</v>
      </c>
      <c r="K88" s="72"/>
      <c r="L88" s="72"/>
      <c r="M88" s="76"/>
      <c r="N88" s="76"/>
    </row>
    <row r="89" spans="3:14" ht="15.75" customHeight="1" x14ac:dyDescent="0.25">
      <c r="C89" s="86" t="s">
        <v>53</v>
      </c>
      <c r="D89" s="87"/>
      <c r="E89" s="87"/>
      <c r="F89" s="87"/>
      <c r="G89" s="87"/>
      <c r="H89" s="87"/>
      <c r="I89" s="88"/>
      <c r="J89" s="82">
        <f>J86*0.05</f>
        <v>5893.75</v>
      </c>
      <c r="K89" s="72"/>
      <c r="L89" s="72"/>
      <c r="M89" s="76"/>
      <c r="N89" s="76"/>
    </row>
    <row r="90" spans="3:14" ht="14.25" customHeight="1" x14ac:dyDescent="0.25">
      <c r="C90" s="35" t="s">
        <v>23</v>
      </c>
      <c r="D90" s="87"/>
      <c r="E90" s="87"/>
      <c r="F90" s="87"/>
      <c r="G90" s="87"/>
      <c r="H90" s="87"/>
      <c r="I90" s="88"/>
      <c r="J90" s="20">
        <f>+J86+J87+J88+J89</f>
        <v>141450</v>
      </c>
      <c r="K90" s="72"/>
      <c r="L90" s="72">
        <f>SUM(L84:L89)</f>
        <v>141450</v>
      </c>
      <c r="M90" s="76"/>
      <c r="N90" s="83">
        <f t="shared" ref="N90:N94" si="74">+L90*0.025</f>
        <v>3536.25</v>
      </c>
    </row>
    <row r="91" spans="3:14" ht="30.75" customHeight="1" x14ac:dyDescent="0.25">
      <c r="C91" s="34"/>
      <c r="D91" s="89" t="s">
        <v>85</v>
      </c>
      <c r="E91" s="36" t="s">
        <v>87</v>
      </c>
      <c r="F91" s="37"/>
      <c r="G91" s="105"/>
      <c r="H91" s="105"/>
      <c r="I91" s="105"/>
      <c r="J91" s="11"/>
      <c r="K91" s="72"/>
      <c r="L91" s="72"/>
      <c r="M91" s="76"/>
      <c r="N91" s="76"/>
    </row>
    <row r="92" spans="3:14" ht="90" customHeight="1" x14ac:dyDescent="0.25">
      <c r="C92" s="89"/>
      <c r="D92" s="105"/>
      <c r="E92" s="106" t="s">
        <v>111</v>
      </c>
      <c r="F92" s="106"/>
      <c r="G92" s="107" t="s">
        <v>31</v>
      </c>
      <c r="H92" s="105"/>
      <c r="I92" s="105"/>
      <c r="J92" s="108"/>
      <c r="K92" s="72"/>
      <c r="L92" s="72"/>
      <c r="M92" s="83"/>
      <c r="N92" s="76"/>
    </row>
    <row r="93" spans="3:14" ht="28.5" customHeight="1" x14ac:dyDescent="0.25">
      <c r="C93" s="77">
        <f t="shared" ref="C93:C96" si="75">+C92+1</f>
        <v>1</v>
      </c>
      <c r="D93" s="105"/>
      <c r="E93" s="106" t="s">
        <v>118</v>
      </c>
      <c r="F93" s="106"/>
      <c r="G93" s="107" t="s">
        <v>31</v>
      </c>
      <c r="H93" s="105">
        <v>1</v>
      </c>
      <c r="I93" s="105">
        <v>22000</v>
      </c>
      <c r="J93" s="82">
        <f t="shared" ref="J93:J96" si="76">I93*H93</f>
        <v>22000</v>
      </c>
      <c r="K93" s="72">
        <f t="shared" ref="K93:K94" si="77">+J93*1.2</f>
        <v>26400</v>
      </c>
      <c r="L93" s="72"/>
      <c r="M93" s="83">
        <f>+K93*0.067</f>
        <v>1768.8000000000002</v>
      </c>
      <c r="N93" s="76">
        <f t="shared" si="74"/>
        <v>0</v>
      </c>
    </row>
    <row r="94" spans="3:14" ht="28.5" customHeight="1" x14ac:dyDescent="0.25">
      <c r="C94" s="77">
        <f t="shared" si="75"/>
        <v>2</v>
      </c>
      <c r="D94" s="105"/>
      <c r="E94" s="106" t="s">
        <v>120</v>
      </c>
      <c r="F94" s="106"/>
      <c r="G94" s="107" t="s">
        <v>31</v>
      </c>
      <c r="H94" s="105">
        <v>2</v>
      </c>
      <c r="I94" s="105">
        <v>28000</v>
      </c>
      <c r="J94" s="82">
        <f t="shared" si="76"/>
        <v>56000</v>
      </c>
      <c r="K94" s="72">
        <f t="shared" si="77"/>
        <v>67200</v>
      </c>
      <c r="L94" s="72"/>
      <c r="M94" s="83">
        <f t="shared" ref="M94:M96" si="78">+K94*0.067</f>
        <v>4502.4000000000005</v>
      </c>
      <c r="N94" s="76">
        <f t="shared" si="74"/>
        <v>0</v>
      </c>
    </row>
    <row r="95" spans="3:14" ht="28.5" customHeight="1" x14ac:dyDescent="0.25">
      <c r="C95" s="77">
        <f t="shared" si="75"/>
        <v>3</v>
      </c>
      <c r="D95" s="105"/>
      <c r="E95" s="106" t="s">
        <v>119</v>
      </c>
      <c r="F95" s="106"/>
      <c r="G95" s="107" t="s">
        <v>31</v>
      </c>
      <c r="H95" s="105">
        <v>1</v>
      </c>
      <c r="I95" s="105">
        <v>35000</v>
      </c>
      <c r="J95" s="82">
        <f t="shared" ref="J95" si="79">I95*H95</f>
        <v>35000</v>
      </c>
      <c r="K95" s="72">
        <f t="shared" ref="K95" si="80">+J95*1.2</f>
        <v>42000</v>
      </c>
      <c r="L95" s="72"/>
      <c r="M95" s="83">
        <f t="shared" si="78"/>
        <v>2814</v>
      </c>
      <c r="N95" s="76">
        <f t="shared" ref="N95" si="81">+L95*0.025</f>
        <v>0</v>
      </c>
    </row>
    <row r="96" spans="3:14" ht="29.25" customHeight="1" x14ac:dyDescent="0.25">
      <c r="C96" s="77">
        <f t="shared" si="75"/>
        <v>4</v>
      </c>
      <c r="D96" s="105"/>
      <c r="E96" s="106" t="s">
        <v>88</v>
      </c>
      <c r="F96" s="106"/>
      <c r="G96" s="105" t="s">
        <v>86</v>
      </c>
      <c r="H96" s="105">
        <v>4</v>
      </c>
      <c r="I96" s="105">
        <v>4000</v>
      </c>
      <c r="J96" s="82">
        <f t="shared" si="76"/>
        <v>16000</v>
      </c>
      <c r="K96" s="72">
        <f>+J96*1.2</f>
        <v>19200</v>
      </c>
      <c r="L96" s="72"/>
      <c r="M96" s="83">
        <f t="shared" si="78"/>
        <v>1286.4000000000001</v>
      </c>
      <c r="N96" s="76"/>
    </row>
    <row r="97" spans="3:14" x14ac:dyDescent="0.25">
      <c r="C97" s="35" t="s">
        <v>122</v>
      </c>
      <c r="D97" s="38"/>
      <c r="E97" s="38"/>
      <c r="F97" s="38"/>
      <c r="G97" s="38"/>
      <c r="H97" s="38"/>
      <c r="I97" s="99"/>
      <c r="J97" s="20">
        <f>SUM(J92:J96)</f>
        <v>129000</v>
      </c>
      <c r="K97" s="72"/>
      <c r="L97" s="72"/>
      <c r="M97" s="83"/>
      <c r="N97" s="76"/>
    </row>
    <row r="98" spans="3:14" x14ac:dyDescent="0.25">
      <c r="C98" s="86" t="s">
        <v>41</v>
      </c>
      <c r="D98" s="87"/>
      <c r="E98" s="87"/>
      <c r="F98" s="87"/>
      <c r="G98" s="87"/>
      <c r="H98" s="87"/>
      <c r="I98" s="88"/>
      <c r="J98" s="82">
        <f>J97*0.05</f>
        <v>6450</v>
      </c>
      <c r="K98" s="72"/>
      <c r="L98" s="72"/>
      <c r="M98" s="83"/>
      <c r="N98" s="76"/>
    </row>
    <row r="99" spans="3:14" x14ac:dyDescent="0.25">
      <c r="C99" s="86" t="s">
        <v>42</v>
      </c>
      <c r="D99" s="87"/>
      <c r="E99" s="87"/>
      <c r="F99" s="87"/>
      <c r="G99" s="87"/>
      <c r="H99" s="87"/>
      <c r="I99" s="88"/>
      <c r="J99" s="82">
        <f>J97*0.1</f>
        <v>12900</v>
      </c>
      <c r="K99" s="72"/>
      <c r="L99" s="72"/>
      <c r="M99" s="83"/>
      <c r="N99" s="76"/>
    </row>
    <row r="100" spans="3:14" x14ac:dyDescent="0.25">
      <c r="C100" s="86" t="s">
        <v>53</v>
      </c>
      <c r="D100" s="87"/>
      <c r="E100" s="87"/>
      <c r="F100" s="87"/>
      <c r="G100" s="87"/>
      <c r="H100" s="87"/>
      <c r="I100" s="88"/>
      <c r="J100" s="82">
        <f>J97*0.05</f>
        <v>6450</v>
      </c>
      <c r="K100" s="72"/>
      <c r="L100" s="72"/>
      <c r="M100" s="83"/>
      <c r="N100" s="76"/>
    </row>
    <row r="101" spans="3:14" x14ac:dyDescent="0.25">
      <c r="C101" s="35" t="s">
        <v>23</v>
      </c>
      <c r="D101" s="87"/>
      <c r="E101" s="87"/>
      <c r="F101" s="87"/>
      <c r="G101" s="87"/>
      <c r="H101" s="87"/>
      <c r="I101" s="88"/>
      <c r="J101" s="20">
        <f>+J97+J98+J99+J100</f>
        <v>154800</v>
      </c>
      <c r="K101" s="72">
        <f>SUM(K93:K100)</f>
        <v>154800</v>
      </c>
      <c r="L101" s="72"/>
      <c r="M101" s="83">
        <f>SUM(M93:M100)</f>
        <v>10371.6</v>
      </c>
      <c r="N101" s="76"/>
    </row>
    <row r="102" spans="3:14" ht="30.75" customHeight="1" x14ac:dyDescent="0.25">
      <c r="C102" s="33"/>
      <c r="D102" s="75" t="s">
        <v>89</v>
      </c>
      <c r="E102" s="36" t="s">
        <v>112</v>
      </c>
      <c r="F102" s="37"/>
      <c r="G102" s="90"/>
      <c r="H102" s="90"/>
      <c r="I102" s="90"/>
      <c r="J102" s="11"/>
      <c r="K102" s="72"/>
      <c r="L102" s="72"/>
      <c r="M102" s="76"/>
      <c r="N102" s="76"/>
    </row>
    <row r="103" spans="3:14" ht="31.5" customHeight="1" x14ac:dyDescent="0.25">
      <c r="C103" s="77">
        <v>1</v>
      </c>
      <c r="D103" s="75"/>
      <c r="E103" s="100" t="s">
        <v>90</v>
      </c>
      <c r="F103" s="101"/>
      <c r="G103" s="29" t="s">
        <v>3</v>
      </c>
      <c r="H103" s="89">
        <v>1480</v>
      </c>
      <c r="I103" s="90">
        <v>120</v>
      </c>
      <c r="J103" s="82">
        <f>H103*I103</f>
        <v>177600</v>
      </c>
      <c r="K103" s="72"/>
      <c r="L103" s="72">
        <f t="shared" ref="L103:L104" si="82">+J103*1.2</f>
        <v>213120</v>
      </c>
      <c r="M103" s="83"/>
      <c r="N103" s="76">
        <f t="shared" ref="N103:N104" si="83">+L103*0.025</f>
        <v>5328</v>
      </c>
    </row>
    <row r="104" spans="3:14" ht="31.5" customHeight="1" x14ac:dyDescent="0.25">
      <c r="C104" s="77">
        <f t="shared" ref="C104" si="84">+C103+1</f>
        <v>2</v>
      </c>
      <c r="D104" s="75"/>
      <c r="E104" s="100" t="s">
        <v>91</v>
      </c>
      <c r="F104" s="101"/>
      <c r="G104" s="29" t="s">
        <v>3</v>
      </c>
      <c r="H104" s="89">
        <v>445</v>
      </c>
      <c r="I104" s="90">
        <v>120</v>
      </c>
      <c r="J104" s="82">
        <f>H104*I104</f>
        <v>53400</v>
      </c>
      <c r="K104" s="72"/>
      <c r="L104" s="72">
        <f t="shared" si="82"/>
        <v>64080</v>
      </c>
      <c r="M104" s="76"/>
      <c r="N104" s="76">
        <f t="shared" si="83"/>
        <v>1602</v>
      </c>
    </row>
    <row r="105" spans="3:14" x14ac:dyDescent="0.25">
      <c r="C105" s="35" t="s">
        <v>113</v>
      </c>
      <c r="D105" s="38"/>
      <c r="E105" s="38"/>
      <c r="F105" s="38"/>
      <c r="G105" s="38"/>
      <c r="H105" s="38"/>
      <c r="I105" s="99"/>
      <c r="J105" s="20">
        <f>SUM(J103:J104)</f>
        <v>231000</v>
      </c>
      <c r="K105" s="72"/>
      <c r="L105" s="72"/>
      <c r="M105" s="83"/>
      <c r="N105" s="83"/>
    </row>
    <row r="106" spans="3:14" x14ac:dyDescent="0.25">
      <c r="C106" s="86" t="s">
        <v>41</v>
      </c>
      <c r="D106" s="87"/>
      <c r="E106" s="87"/>
      <c r="F106" s="87"/>
      <c r="G106" s="87"/>
      <c r="H106" s="87"/>
      <c r="I106" s="88"/>
      <c r="J106" s="82">
        <f>J105*0.05</f>
        <v>11550</v>
      </c>
      <c r="K106" s="72"/>
      <c r="L106" s="72"/>
      <c r="M106" s="83"/>
      <c r="N106" s="83"/>
    </row>
    <row r="107" spans="3:14" x14ac:dyDescent="0.25">
      <c r="C107" s="86" t="s">
        <v>42</v>
      </c>
      <c r="D107" s="87"/>
      <c r="E107" s="87"/>
      <c r="F107" s="87"/>
      <c r="G107" s="87"/>
      <c r="H107" s="87"/>
      <c r="I107" s="88"/>
      <c r="J107" s="82">
        <f>J105*0.1</f>
        <v>23100</v>
      </c>
      <c r="K107" s="72"/>
      <c r="L107" s="72"/>
      <c r="M107" s="83"/>
      <c r="N107" s="76"/>
    </row>
    <row r="108" spans="3:14" x14ac:dyDescent="0.25">
      <c r="C108" s="86" t="s">
        <v>53</v>
      </c>
      <c r="D108" s="87"/>
      <c r="E108" s="87"/>
      <c r="F108" s="87"/>
      <c r="G108" s="87"/>
      <c r="H108" s="87"/>
      <c r="I108" s="88"/>
      <c r="J108" s="82">
        <f>J105*0.05</f>
        <v>11550</v>
      </c>
      <c r="K108" s="72"/>
      <c r="L108" s="72"/>
      <c r="M108" s="83"/>
      <c r="N108" s="76"/>
    </row>
    <row r="109" spans="3:14" x14ac:dyDescent="0.25">
      <c r="C109" s="35" t="s">
        <v>23</v>
      </c>
      <c r="D109" s="87"/>
      <c r="E109" s="87"/>
      <c r="F109" s="87"/>
      <c r="G109" s="87"/>
      <c r="H109" s="87"/>
      <c r="I109" s="88"/>
      <c r="J109" s="20">
        <f>+J105+J106+J107+J108</f>
        <v>277200</v>
      </c>
      <c r="K109" s="72"/>
      <c r="L109" s="72">
        <f>SUM(L103:L108)</f>
        <v>277200</v>
      </c>
      <c r="M109" s="83"/>
      <c r="N109" s="76">
        <f t="shared" ref="N109" si="85">+L109*0.025</f>
        <v>6930</v>
      </c>
    </row>
    <row r="110" spans="3:14" ht="18.75" x14ac:dyDescent="0.3">
      <c r="C110" s="55" t="s">
        <v>114</v>
      </c>
      <c r="D110" s="56"/>
      <c r="E110" s="56"/>
      <c r="F110" s="56"/>
      <c r="G110" s="56"/>
      <c r="H110" s="56"/>
      <c r="I110" s="57"/>
      <c r="J110" s="20">
        <f>+J63+J74+J82+J90+J101+J109</f>
        <v>1981218</v>
      </c>
      <c r="K110" s="23">
        <f>+K63+K74+K82+K90+K101+K109</f>
        <v>154800</v>
      </c>
      <c r="L110" s="23">
        <f>+L63+L74+L82+L90+L101+L109</f>
        <v>1826418</v>
      </c>
      <c r="M110" s="24">
        <f>+M63+M74+M82+M90+M101+M109</f>
        <v>10371.6</v>
      </c>
      <c r="N110" s="24">
        <f>+N63+N74+N82+N90+N101+N109</f>
        <v>45660.45</v>
      </c>
    </row>
    <row r="111" spans="3:14" ht="18.75" x14ac:dyDescent="0.3">
      <c r="C111" s="55" t="s">
        <v>115</v>
      </c>
      <c r="D111" s="56"/>
      <c r="E111" s="56"/>
      <c r="F111" s="56"/>
      <c r="G111" s="56"/>
      <c r="H111" s="56"/>
      <c r="I111" s="57"/>
      <c r="J111" s="20">
        <f>+J50+J110</f>
        <v>2365314</v>
      </c>
      <c r="K111" s="23">
        <f>+K50+K110</f>
        <v>493776</v>
      </c>
      <c r="L111" s="23">
        <f>+L50+L110</f>
        <v>1871538</v>
      </c>
      <c r="M111" s="24">
        <f>+M50+M110</f>
        <v>33082.991999999998</v>
      </c>
      <c r="N111" s="24">
        <f>+N50+N110</f>
        <v>46788.45</v>
      </c>
    </row>
  </sheetData>
  <mergeCells count="118">
    <mergeCell ref="E93:F93"/>
    <mergeCell ref="E94:F94"/>
    <mergeCell ref="C61:I61"/>
    <mergeCell ref="C62:I62"/>
    <mergeCell ref="C70:I70"/>
    <mergeCell ref="C71:I71"/>
    <mergeCell ref="C78:I78"/>
    <mergeCell ref="C79:I79"/>
    <mergeCell ref="C80:I80"/>
    <mergeCell ref="C82:I82"/>
    <mergeCell ref="C87:I87"/>
    <mergeCell ref="C81:I81"/>
    <mergeCell ref="E84:F84"/>
    <mergeCell ref="E65:F65"/>
    <mergeCell ref="E76:F76"/>
    <mergeCell ref="E75:F75"/>
    <mergeCell ref="E83:F83"/>
    <mergeCell ref="E77:F77"/>
    <mergeCell ref="E66:F66"/>
    <mergeCell ref="E67:F67"/>
    <mergeCell ref="C110:I110"/>
    <mergeCell ref="C111:I111"/>
    <mergeCell ref="E103:F103"/>
    <mergeCell ref="E104:F104"/>
    <mergeCell ref="E102:F102"/>
    <mergeCell ref="E85:F85"/>
    <mergeCell ref="E91:F91"/>
    <mergeCell ref="E92:F92"/>
    <mergeCell ref="E96:F96"/>
    <mergeCell ref="C100:I100"/>
    <mergeCell ref="C97:I97"/>
    <mergeCell ref="C89:I89"/>
    <mergeCell ref="C101:I101"/>
    <mergeCell ref="C99:I99"/>
    <mergeCell ref="C86:I86"/>
    <mergeCell ref="C88:I88"/>
    <mergeCell ref="C98:I98"/>
    <mergeCell ref="C90:I90"/>
    <mergeCell ref="C105:I105"/>
    <mergeCell ref="C106:I106"/>
    <mergeCell ref="C107:I107"/>
    <mergeCell ref="C108:I108"/>
    <mergeCell ref="C109:I109"/>
    <mergeCell ref="E95:F95"/>
    <mergeCell ref="E52:F52"/>
    <mergeCell ref="E55:F55"/>
    <mergeCell ref="E56:F56"/>
    <mergeCell ref="E64:F64"/>
    <mergeCell ref="C73:I73"/>
    <mergeCell ref="C74:I74"/>
    <mergeCell ref="E53:F53"/>
    <mergeCell ref="C72:I72"/>
    <mergeCell ref="C63:I63"/>
    <mergeCell ref="E54:F54"/>
    <mergeCell ref="C59:I59"/>
    <mergeCell ref="C60:I60"/>
    <mergeCell ref="E58:F58"/>
    <mergeCell ref="E57:F57"/>
    <mergeCell ref="E68:F68"/>
    <mergeCell ref="E69:F69"/>
    <mergeCell ref="K5:L5"/>
    <mergeCell ref="M5:N5"/>
    <mergeCell ref="K6:L6"/>
    <mergeCell ref="M6:N6"/>
    <mergeCell ref="E36:F36"/>
    <mergeCell ref="E15:F15"/>
    <mergeCell ref="E16:F16"/>
    <mergeCell ref="E17:F17"/>
    <mergeCell ref="E18:F18"/>
    <mergeCell ref="E19:F19"/>
    <mergeCell ref="E9:F9"/>
    <mergeCell ref="E35:F35"/>
    <mergeCell ref="E34:F34"/>
    <mergeCell ref="E12:F12"/>
    <mergeCell ref="E11:F11"/>
    <mergeCell ref="E10:F10"/>
    <mergeCell ref="E13:F13"/>
    <mergeCell ref="E14:F14"/>
    <mergeCell ref="C24:I24"/>
    <mergeCell ref="C22:I22"/>
    <mergeCell ref="E30:F30"/>
    <mergeCell ref="E31:F31"/>
    <mergeCell ref="E32:F32"/>
    <mergeCell ref="C49:I49"/>
    <mergeCell ref="C51:J51"/>
    <mergeCell ref="C1:J2"/>
    <mergeCell ref="E3:J3"/>
    <mergeCell ref="E4:F5"/>
    <mergeCell ref="I4:I5"/>
    <mergeCell ref="G4:G5"/>
    <mergeCell ref="H4:H5"/>
    <mergeCell ref="C4:C5"/>
    <mergeCell ref="C7:J7"/>
    <mergeCell ref="C6:J6"/>
    <mergeCell ref="J4:J5"/>
    <mergeCell ref="C23:I23"/>
    <mergeCell ref="E8:F8"/>
    <mergeCell ref="C21:H21"/>
    <mergeCell ref="C25:I25"/>
    <mergeCell ref="E20:F20"/>
    <mergeCell ref="C50:I50"/>
    <mergeCell ref="E27:F27"/>
    <mergeCell ref="E26:F26"/>
    <mergeCell ref="E28:F28"/>
    <mergeCell ref="C37:H37"/>
    <mergeCell ref="C38:I38"/>
    <mergeCell ref="E29:F29"/>
    <mergeCell ref="C47:I47"/>
    <mergeCell ref="C48:I48"/>
    <mergeCell ref="C39:I39"/>
    <mergeCell ref="C40:I40"/>
    <mergeCell ref="C41:I41"/>
    <mergeCell ref="E33:F33"/>
    <mergeCell ref="E42:F42"/>
    <mergeCell ref="E43:F43"/>
    <mergeCell ref="E44:F44"/>
    <mergeCell ref="C45:I45"/>
    <mergeCell ref="C46:I46"/>
  </mergeCells>
  <pageMargins left="0.70866141732283472" right="0.70866141732283472" top="0.74803149606299213" bottom="0.74803149606299213" header="0.31496062992125984" footer="0.31496062992125984"/>
  <pageSetup scale="6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14" sqref="B14"/>
    </sheetView>
  </sheetViews>
  <sheetFormatPr defaultRowHeight="15" x14ac:dyDescent="0.25"/>
  <cols>
    <col min="2" max="2" width="36.5703125" customWidth="1"/>
    <col min="4" max="4" width="13.5703125" customWidth="1"/>
    <col min="5" max="5" width="9.140625" customWidth="1"/>
  </cols>
  <sheetData>
    <row r="1" spans="1:9" x14ac:dyDescent="0.25">
      <c r="G1" s="19"/>
      <c r="H1" s="62" t="s">
        <v>38</v>
      </c>
      <c r="I1" s="62"/>
    </row>
    <row r="2" spans="1:9" x14ac:dyDescent="0.25">
      <c r="G2" s="19"/>
      <c r="H2" s="17" t="s">
        <v>39</v>
      </c>
      <c r="I2" s="17" t="s">
        <v>40</v>
      </c>
    </row>
    <row r="3" spans="1:9" ht="44.25" customHeight="1" x14ac:dyDescent="0.25">
      <c r="A3" s="9">
        <f>1+A2</f>
        <v>1</v>
      </c>
      <c r="B3" s="60" t="s">
        <v>34</v>
      </c>
      <c r="C3" s="61"/>
      <c r="D3" s="12" t="s">
        <v>3</v>
      </c>
      <c r="E3" s="10">
        <v>55</v>
      </c>
      <c r="F3" s="16">
        <v>120</v>
      </c>
      <c r="G3" s="6">
        <f>F3*E3</f>
        <v>6600</v>
      </c>
      <c r="H3" s="17"/>
      <c r="I3" s="18">
        <f>G3</f>
        <v>6600</v>
      </c>
    </row>
    <row r="4" spans="1:9" ht="30" customHeight="1" x14ac:dyDescent="0.25">
      <c r="A4" s="9">
        <f>1+A3</f>
        <v>2</v>
      </c>
      <c r="B4" s="60" t="s">
        <v>35</v>
      </c>
      <c r="C4" s="61"/>
      <c r="D4" s="13" t="s">
        <v>31</v>
      </c>
      <c r="E4" s="10">
        <v>1</v>
      </c>
      <c r="F4" s="16">
        <v>4000</v>
      </c>
      <c r="G4" s="6">
        <f>F4*E4</f>
        <v>4000</v>
      </c>
      <c r="H4" s="17"/>
      <c r="I4" s="18">
        <f>G4</f>
        <v>4000</v>
      </c>
    </row>
    <row r="5" spans="1:9" ht="29.25" customHeight="1" x14ac:dyDescent="0.25">
      <c r="A5" s="9">
        <f>1+A4</f>
        <v>3</v>
      </c>
      <c r="B5" s="60" t="s">
        <v>37</v>
      </c>
      <c r="C5" s="61"/>
      <c r="D5" s="13" t="s">
        <v>31</v>
      </c>
      <c r="E5" s="14">
        <v>1</v>
      </c>
      <c r="F5" s="16">
        <v>6500</v>
      </c>
      <c r="G5" s="6">
        <f>F5*E5</f>
        <v>6500</v>
      </c>
      <c r="H5" s="18">
        <f>F5</f>
        <v>6500</v>
      </c>
      <c r="I5" s="18"/>
    </row>
    <row r="6" spans="1:9" ht="45" customHeight="1" x14ac:dyDescent="0.25">
      <c r="A6" s="9">
        <f>1+A5</f>
        <v>4</v>
      </c>
      <c r="B6" s="60" t="s">
        <v>36</v>
      </c>
      <c r="C6" s="61"/>
      <c r="D6" s="15" t="s">
        <v>3</v>
      </c>
      <c r="E6" s="14">
        <v>220</v>
      </c>
      <c r="F6" s="16">
        <v>70</v>
      </c>
      <c r="G6" s="6">
        <f>F6*E6</f>
        <v>15400</v>
      </c>
      <c r="H6" s="17"/>
      <c r="I6" s="18">
        <f>G6</f>
        <v>15400</v>
      </c>
    </row>
    <row r="7" spans="1:9" x14ac:dyDescent="0.25">
      <c r="G7" s="18">
        <f>SUM(G3:G6)</f>
        <v>32500</v>
      </c>
      <c r="H7" s="18">
        <f>SUM(H3:H6)</f>
        <v>6500</v>
      </c>
      <c r="I7" s="18">
        <f>SUM(I3:I6)</f>
        <v>26000</v>
      </c>
    </row>
  </sheetData>
  <mergeCells count="5">
    <mergeCell ref="B3:C3"/>
    <mergeCell ref="B4:C4"/>
    <mergeCell ref="B5:C5"/>
    <mergeCell ref="B6:C6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49"/>
  <sheetViews>
    <sheetView topLeftCell="A4" workbookViewId="0">
      <selection activeCell="C17" sqref="C17"/>
    </sheetView>
  </sheetViews>
  <sheetFormatPr defaultRowHeight="15" x14ac:dyDescent="0.25"/>
  <cols>
    <col min="5" max="5" width="10.42578125" customWidth="1"/>
    <col min="6" max="6" width="12.5703125" customWidth="1"/>
    <col min="7" max="7" width="16.7109375" customWidth="1"/>
    <col min="8" max="8" width="11.42578125" customWidth="1"/>
    <col min="9" max="9" width="16.28515625" customWidth="1"/>
    <col min="11" max="11" width="11.7109375" customWidth="1"/>
    <col min="12" max="12" width="10.85546875" customWidth="1"/>
    <col min="13" max="13" width="12.42578125" customWidth="1"/>
  </cols>
  <sheetData>
    <row r="5" spans="1:16" x14ac:dyDescent="0.25">
      <c r="F5" s="65" t="s">
        <v>29</v>
      </c>
      <c r="G5" s="65"/>
      <c r="H5" s="65"/>
      <c r="L5" s="65" t="s">
        <v>27</v>
      </c>
      <c r="M5" s="65"/>
      <c r="N5" s="65"/>
      <c r="O5" s="65"/>
      <c r="P5" s="65"/>
    </row>
    <row r="6" spans="1:16" ht="30" x14ac:dyDescent="0.25">
      <c r="F6" s="3" t="s">
        <v>8</v>
      </c>
      <c r="G6" t="s">
        <v>9</v>
      </c>
      <c r="H6" s="3" t="s">
        <v>13</v>
      </c>
      <c r="K6" s="3" t="s">
        <v>8</v>
      </c>
      <c r="L6" s="3" t="s">
        <v>9</v>
      </c>
      <c r="M6" s="3" t="s">
        <v>13</v>
      </c>
    </row>
    <row r="7" spans="1:16" x14ac:dyDescent="0.25">
      <c r="F7" s="63" t="s">
        <v>6</v>
      </c>
      <c r="G7" s="64"/>
      <c r="H7" s="64"/>
      <c r="I7" s="64"/>
      <c r="J7" s="64"/>
      <c r="K7" s="64"/>
      <c r="L7" s="64"/>
      <c r="M7" s="64"/>
      <c r="N7" s="64"/>
      <c r="O7" s="64"/>
    </row>
    <row r="8" spans="1:16" x14ac:dyDescent="0.25">
      <c r="C8">
        <f>C9/1.1</f>
        <v>1866.8831168831166</v>
      </c>
      <c r="E8" t="s">
        <v>7</v>
      </c>
      <c r="F8" s="1">
        <f>C8/15.6466</f>
        <v>119.31557762600927</v>
      </c>
      <c r="J8" t="s">
        <v>12</v>
      </c>
    </row>
    <row r="9" spans="1:16" x14ac:dyDescent="0.25">
      <c r="C9" s="4">
        <v>2053.5714285714284</v>
      </c>
      <c r="E9" t="s">
        <v>10</v>
      </c>
      <c r="F9" s="1">
        <f>C9/15.6466</f>
        <v>131.24713538861022</v>
      </c>
      <c r="G9">
        <v>40</v>
      </c>
      <c r="H9" s="2">
        <f>F9*G9</f>
        <v>5249.8854155444087</v>
      </c>
      <c r="J9" t="s">
        <v>14</v>
      </c>
      <c r="K9" s="1">
        <f>A10/15.6466</f>
        <v>168.3387171288696</v>
      </c>
    </row>
    <row r="10" spans="1:16" x14ac:dyDescent="0.25">
      <c r="A10" s="4">
        <v>2633.9285714285711</v>
      </c>
      <c r="C10" s="4">
        <v>2142.8571428571427</v>
      </c>
      <c r="E10" t="s">
        <v>11</v>
      </c>
      <c r="F10" s="1">
        <f>C10/15.6466</f>
        <v>136.95353257941935</v>
      </c>
      <c r="G10">
        <v>995</v>
      </c>
      <c r="H10" s="2">
        <f>F10*G10</f>
        <v>136268.76491652225</v>
      </c>
      <c r="J10" t="s">
        <v>24</v>
      </c>
      <c r="K10" s="1">
        <f>A11/15.6466</f>
        <v>176.89831291508332</v>
      </c>
      <c r="L10">
        <v>220</v>
      </c>
      <c r="M10" s="2">
        <f>K10*L10</f>
        <v>38917.628841318328</v>
      </c>
    </row>
    <row r="11" spans="1:16" x14ac:dyDescent="0.25">
      <c r="A11" s="4">
        <v>2767.8571428571427</v>
      </c>
      <c r="C11" s="4">
        <v>2232.1428571428569</v>
      </c>
      <c r="E11" t="s">
        <v>21</v>
      </c>
      <c r="F11" s="1">
        <f>C11/15.6466</f>
        <v>142.65992977022847</v>
      </c>
      <c r="G11">
        <v>1485</v>
      </c>
      <c r="H11" s="2">
        <f>F11*G11</f>
        <v>211849.99570878927</v>
      </c>
      <c r="K11" s="1"/>
      <c r="L11" t="s">
        <v>5</v>
      </c>
    </row>
    <row r="12" spans="1:16" x14ac:dyDescent="0.25">
      <c r="A12" s="4"/>
      <c r="C12" s="4"/>
      <c r="F12" s="1"/>
      <c r="G12" t="s">
        <v>5</v>
      </c>
      <c r="H12" s="2">
        <f>SUM(H9:H11)</f>
        <v>353368.64604085591</v>
      </c>
      <c r="J12" t="s">
        <v>25</v>
      </c>
      <c r="K12" s="1">
        <f>A11/15.6466</f>
        <v>176.89831291508332</v>
      </c>
      <c r="L12">
        <v>415</v>
      </c>
      <c r="M12" s="2">
        <f>K12*L12</f>
        <v>73412.799859759572</v>
      </c>
    </row>
    <row r="13" spans="1:16" x14ac:dyDescent="0.25">
      <c r="A13" s="4"/>
      <c r="C13" s="4">
        <v>2232.1428571428569</v>
      </c>
      <c r="E13" t="s">
        <v>22</v>
      </c>
      <c r="F13" s="1">
        <f>C13/15.6466</f>
        <v>142.65992977022847</v>
      </c>
      <c r="G13">
        <v>245</v>
      </c>
      <c r="H13" s="2">
        <f>F13*G13</f>
        <v>34951.682793705979</v>
      </c>
      <c r="L13" t="s">
        <v>5</v>
      </c>
    </row>
    <row r="14" spans="1:16" x14ac:dyDescent="0.25">
      <c r="C14" s="4"/>
      <c r="G14" t="s">
        <v>5</v>
      </c>
      <c r="H14" s="2">
        <f>SUM(H13)</f>
        <v>34951.682793705979</v>
      </c>
      <c r="L14" t="s">
        <v>23</v>
      </c>
    </row>
    <row r="15" spans="1:16" x14ac:dyDescent="0.25">
      <c r="C15" s="4"/>
      <c r="G15" t="s">
        <v>23</v>
      </c>
      <c r="H15" s="2">
        <f>+H12+H14</f>
        <v>388320.32883456186</v>
      </c>
    </row>
    <row r="16" spans="1:16" x14ac:dyDescent="0.25">
      <c r="C16" s="4"/>
    </row>
    <row r="17" spans="3:15" x14ac:dyDescent="0.25">
      <c r="C17" s="4"/>
    </row>
    <row r="18" spans="3:15" ht="30" x14ac:dyDescent="0.25">
      <c r="C18" s="4"/>
      <c r="G18" s="3" t="s">
        <v>17</v>
      </c>
    </row>
    <row r="19" spans="3:15" ht="45.75" customHeight="1" x14ac:dyDescent="0.25">
      <c r="G19" s="3" t="s">
        <v>16</v>
      </c>
    </row>
    <row r="20" spans="3:15" ht="45" x14ac:dyDescent="0.25">
      <c r="F20" s="4"/>
      <c r="G20" s="3" t="s">
        <v>18</v>
      </c>
    </row>
    <row r="21" spans="3:15" x14ac:dyDescent="0.25">
      <c r="F21" s="63" t="s">
        <v>19</v>
      </c>
      <c r="G21" s="64"/>
      <c r="H21" s="64"/>
      <c r="I21" s="64"/>
      <c r="J21" s="64"/>
      <c r="K21" s="64"/>
      <c r="L21" s="64"/>
      <c r="M21" s="64"/>
      <c r="N21" s="64"/>
      <c r="O21" s="64"/>
    </row>
    <row r="22" spans="3:15" x14ac:dyDescent="0.25">
      <c r="C22">
        <f>C23/1.1</f>
        <v>1866.8831168831166</v>
      </c>
      <c r="E22" t="s">
        <v>7</v>
      </c>
      <c r="F22" s="1">
        <f>C22/15.6466</f>
        <v>119.31557762600927</v>
      </c>
      <c r="J22" t="s">
        <v>12</v>
      </c>
      <c r="K22" s="1">
        <v>142.66</v>
      </c>
      <c r="L22">
        <v>1030</v>
      </c>
      <c r="M22">
        <f>L22*K22</f>
        <v>146939.79999999999</v>
      </c>
    </row>
    <row r="23" spans="3:15" x14ac:dyDescent="0.25">
      <c r="C23" s="4">
        <v>2053.5714285714284</v>
      </c>
      <c r="E23" t="s">
        <v>10</v>
      </c>
      <c r="F23" s="1">
        <f>C23/15.6466</f>
        <v>131.24713538861022</v>
      </c>
      <c r="G23">
        <v>765</v>
      </c>
      <c r="H23" s="2">
        <f>G23*F23</f>
        <v>100404.05857228681</v>
      </c>
      <c r="J23" t="s">
        <v>14</v>
      </c>
      <c r="K23" s="1">
        <v>168.34</v>
      </c>
      <c r="L23">
        <v>1925</v>
      </c>
      <c r="M23">
        <f>L23*K23</f>
        <v>324054.5</v>
      </c>
    </row>
    <row r="24" spans="3:15" x14ac:dyDescent="0.25">
      <c r="C24" s="4">
        <v>2142.8571428571427</v>
      </c>
      <c r="E24" t="s">
        <v>11</v>
      </c>
      <c r="F24" s="1">
        <f>C24/15.6466</f>
        <v>136.95353257941935</v>
      </c>
      <c r="H24" s="2">
        <f>G24*F24</f>
        <v>0</v>
      </c>
      <c r="J24" t="s">
        <v>15</v>
      </c>
      <c r="K24" s="1">
        <v>176.9</v>
      </c>
      <c r="L24">
        <v>3080</v>
      </c>
      <c r="M24" s="2">
        <f>L24*K24</f>
        <v>544852</v>
      </c>
    </row>
    <row r="25" spans="3:15" x14ac:dyDescent="0.25">
      <c r="C25" s="4">
        <v>2232.1428571428569</v>
      </c>
      <c r="E25" t="s">
        <v>12</v>
      </c>
      <c r="F25" s="1">
        <f>C25/15.6466</f>
        <v>142.65992977022847</v>
      </c>
      <c r="G25">
        <v>425</v>
      </c>
      <c r="H25" s="2">
        <f>G25*F25</f>
        <v>60630.470152347101</v>
      </c>
      <c r="K25" s="5" t="s">
        <v>28</v>
      </c>
      <c r="L25" s="5">
        <f>SUM(L23:L24)</f>
        <v>5005</v>
      </c>
      <c r="M25">
        <f>SUM(M23:M24)</f>
        <v>868906.5</v>
      </c>
    </row>
    <row r="26" spans="3:15" x14ac:dyDescent="0.25">
      <c r="C26" s="4"/>
      <c r="F26" s="1"/>
      <c r="G26">
        <f>SUM(G23:G25)</f>
        <v>1190</v>
      </c>
      <c r="H26" s="2">
        <f>SUM(H23:H25)</f>
        <v>161034.52872463391</v>
      </c>
      <c r="L26" s="5"/>
    </row>
    <row r="27" spans="3:15" x14ac:dyDescent="0.25">
      <c r="C27" s="4">
        <v>2232.1428571428569</v>
      </c>
      <c r="E27" t="s">
        <v>26</v>
      </c>
    </row>
    <row r="28" spans="3:15" x14ac:dyDescent="0.25">
      <c r="C28" s="4">
        <v>2142.8571428571427</v>
      </c>
      <c r="E28" t="s">
        <v>7</v>
      </c>
      <c r="F28" s="1">
        <f>F22*0.7</f>
        <v>83.520904338206492</v>
      </c>
    </row>
    <row r="29" spans="3:15" x14ac:dyDescent="0.25">
      <c r="C29" s="4">
        <v>2232.1428571428569</v>
      </c>
      <c r="E29" t="s">
        <v>10</v>
      </c>
      <c r="F29" s="1">
        <f>F23*0.7</f>
        <v>91.872994772027141</v>
      </c>
      <c r="G29">
        <v>335</v>
      </c>
      <c r="H29" s="2">
        <f>G29*F29</f>
        <v>30777.453248629092</v>
      </c>
    </row>
    <row r="30" spans="3:15" x14ac:dyDescent="0.25">
      <c r="C30" s="4">
        <v>2321.4285714285711</v>
      </c>
      <c r="E30" t="s">
        <v>11</v>
      </c>
      <c r="F30" s="1">
        <f>F24*0.7</f>
        <v>95.867472805593536</v>
      </c>
      <c r="G30">
        <v>155</v>
      </c>
      <c r="H30" s="2">
        <f>G30*F30</f>
        <v>14859.458284866998</v>
      </c>
    </row>
    <row r="31" spans="3:15" x14ac:dyDescent="0.25">
      <c r="C31" s="4">
        <v>2321.4285714285711</v>
      </c>
      <c r="E31" t="s">
        <v>12</v>
      </c>
      <c r="F31" s="1">
        <f>F25*0.7</f>
        <v>99.861950839159931</v>
      </c>
      <c r="G31" s="3">
        <v>640</v>
      </c>
      <c r="H31" s="2">
        <f>G31*F31</f>
        <v>63911.648537062356</v>
      </c>
    </row>
    <row r="32" spans="3:15" x14ac:dyDescent="0.25">
      <c r="F32" t="s">
        <v>5</v>
      </c>
      <c r="G32">
        <f>SUM(G29:G31)</f>
        <v>1130</v>
      </c>
      <c r="H32" s="2">
        <f>SUM(H29:H31)</f>
        <v>109548.56007055845</v>
      </c>
    </row>
    <row r="33" spans="5:15" ht="30" x14ac:dyDescent="0.25">
      <c r="F33" s="4"/>
      <c r="G33" s="3" t="s">
        <v>17</v>
      </c>
    </row>
    <row r="34" spans="5:15" ht="45" x14ac:dyDescent="0.25">
      <c r="G34" s="3" t="s">
        <v>16</v>
      </c>
    </row>
    <row r="35" spans="5:15" ht="45" x14ac:dyDescent="0.25">
      <c r="G35" s="3" t="s">
        <v>20</v>
      </c>
    </row>
    <row r="36" spans="5:15" x14ac:dyDescent="0.25">
      <c r="G36" s="3" t="s">
        <v>23</v>
      </c>
    </row>
    <row r="37" spans="5:15" x14ac:dyDescent="0.25">
      <c r="F37" s="63" t="s">
        <v>19</v>
      </c>
      <c r="G37" s="64"/>
      <c r="H37" s="64"/>
      <c r="I37" s="64"/>
      <c r="J37" s="64"/>
      <c r="K37" s="64"/>
      <c r="L37" s="64"/>
      <c r="M37" s="64"/>
      <c r="N37" s="64"/>
      <c r="O37" s="64"/>
    </row>
    <row r="39" spans="5:15" x14ac:dyDescent="0.25">
      <c r="E39" t="s">
        <v>7</v>
      </c>
      <c r="F39" s="1">
        <v>119.32</v>
      </c>
      <c r="G39">
        <v>170</v>
      </c>
      <c r="H39">
        <f>F39*G39</f>
        <v>20284.399999999998</v>
      </c>
    </row>
    <row r="40" spans="5:15" x14ac:dyDescent="0.25">
      <c r="E40" t="s">
        <v>10</v>
      </c>
      <c r="F40" s="1">
        <v>131.25</v>
      </c>
      <c r="H40">
        <f>F40*G40</f>
        <v>0</v>
      </c>
      <c r="J40" t="s">
        <v>14</v>
      </c>
      <c r="K40" s="1">
        <v>168.34</v>
      </c>
    </row>
    <row r="41" spans="5:15" x14ac:dyDescent="0.25">
      <c r="E41" t="s">
        <v>11</v>
      </c>
      <c r="F41" s="1">
        <v>136.94999999999999</v>
      </c>
      <c r="G41">
        <v>465</v>
      </c>
      <c r="H41">
        <f>F41*G41</f>
        <v>63681.749999999993</v>
      </c>
      <c r="J41" t="s">
        <v>15</v>
      </c>
      <c r="K41" s="1">
        <v>176.9</v>
      </c>
      <c r="L41">
        <v>220</v>
      </c>
      <c r="M41">
        <f>L41*K41</f>
        <v>38918</v>
      </c>
    </row>
    <row r="42" spans="5:15" x14ac:dyDescent="0.25">
      <c r="E42" t="s">
        <v>12</v>
      </c>
      <c r="F42" s="1">
        <v>142.66</v>
      </c>
      <c r="G42">
        <v>3555</v>
      </c>
      <c r="H42">
        <f>F42*G42</f>
        <v>507156.3</v>
      </c>
      <c r="L42" t="s">
        <v>5</v>
      </c>
      <c r="M42">
        <f>SUM(M40:M41)</f>
        <v>38918</v>
      </c>
    </row>
    <row r="43" spans="5:15" x14ac:dyDescent="0.25">
      <c r="F43" t="s">
        <v>5</v>
      </c>
      <c r="G43">
        <f>SUM(G39:G42)</f>
        <v>4190</v>
      </c>
      <c r="H43" s="2">
        <f>SUM(H39:H42)</f>
        <v>591122.44999999995</v>
      </c>
    </row>
    <row r="47" spans="5:15" ht="30" x14ac:dyDescent="0.25">
      <c r="G47" s="3" t="s">
        <v>17</v>
      </c>
    </row>
    <row r="48" spans="5:15" ht="45" x14ac:dyDescent="0.25">
      <c r="G48" s="3" t="s">
        <v>16</v>
      </c>
    </row>
    <row r="49" spans="6:7" ht="45" x14ac:dyDescent="0.25">
      <c r="F49" s="4"/>
      <c r="G49" s="3" t="s">
        <v>20</v>
      </c>
    </row>
  </sheetData>
  <mergeCells count="5">
    <mergeCell ref="F37:O37"/>
    <mergeCell ref="F5:H5"/>
    <mergeCell ref="L5:P5"/>
    <mergeCell ref="F7:O7"/>
    <mergeCell ref="F21:O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Otsmaa</dc:creator>
  <cp:lastModifiedBy>Otsmaa Sven</cp:lastModifiedBy>
  <cp:lastPrinted>2014-03-05T19:36:11Z</cp:lastPrinted>
  <dcterms:created xsi:type="dcterms:W3CDTF">2011-06-18T20:22:51Z</dcterms:created>
  <dcterms:modified xsi:type="dcterms:W3CDTF">2019-11-14T21:41:32Z</dcterms:modified>
</cp:coreProperties>
</file>